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https://maresaorg-my.sharepoint.com/personal/jmalin_maresa_org/Documents/Desktop/updates of web/posted Sept 2023/Pupil Accounting Count Day Forms/Days and Hours/"/>
    </mc:Choice>
  </mc:AlternateContent>
  <xr:revisionPtr revIDLastSave="0" documentId="8_{3C62E847-DF63-491A-AF33-6A560F574CDC}" xr6:coauthVersionLast="47" xr6:coauthVersionMax="47" xr10:uidLastSave="{00000000-0000-0000-0000-000000000000}"/>
  <bookViews>
    <workbookView xWindow="-23415" yWindow="1935" windowWidth="21600" windowHeight="11385" activeTab="1" xr2:uid="{00000000-000D-0000-FFFF-FFFF00000000}"/>
  </bookViews>
  <sheets>
    <sheet name="days" sheetId="1" r:id="rId1"/>
    <sheet name="Sheet1" sheetId="6" r:id="rId2"/>
    <sheet name="hrs" sheetId="4" r:id="rId3"/>
    <sheet name="75percent" sheetId="5" r:id="rId4"/>
  </sheets>
  <definedNames>
    <definedName name="_xlnm.Print_Area" localSheetId="3">'75percent'!$A$1:$W$162</definedName>
    <definedName name="_xlnm.Print_Area" localSheetId="0">days!$B$1:$AZ$51</definedName>
    <definedName name="_xlnm.Print_Area" localSheetId="2">hrs!$A$1:$Z$61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39" i="6" l="1"/>
  <c r="Q38" i="6"/>
  <c r="Q37" i="6"/>
  <c r="Q39" i="6" s="1"/>
  <c r="Q36" i="6"/>
  <c r="Q35" i="6"/>
  <c r="P29" i="6"/>
  <c r="P30" i="6" s="1"/>
  <c r="P23" i="6"/>
  <c r="P24" i="6" s="1"/>
  <c r="P17" i="6"/>
  <c r="P18" i="6" s="1"/>
  <c r="P9" i="6"/>
  <c r="P10" i="6" s="1"/>
  <c r="U4" i="4" l="1"/>
  <c r="A118" i="5"/>
  <c r="A1" i="5"/>
  <c r="A58" i="5" s="1"/>
  <c r="A113" i="5" s="1"/>
  <c r="Q86" i="5"/>
  <c r="I86" i="5"/>
  <c r="A86" i="5"/>
  <c r="Q60" i="5"/>
  <c r="I60" i="5"/>
  <c r="Q31" i="5"/>
  <c r="I31" i="5"/>
  <c r="A31" i="5"/>
  <c r="A60" i="5"/>
  <c r="Q3" i="5"/>
  <c r="I3" i="5"/>
  <c r="A3" i="5"/>
  <c r="B1" i="1"/>
  <c r="B11" i="1"/>
  <c r="B13" i="1" s="1"/>
  <c r="AB41" i="1"/>
  <c r="AB43" i="1" s="1"/>
  <c r="O41" i="1"/>
  <c r="O43" i="1" s="1"/>
  <c r="Q43" i="1" s="1"/>
  <c r="B41" i="1"/>
  <c r="B43" i="1" s="1"/>
  <c r="AB31" i="1"/>
  <c r="AB33" i="1" s="1"/>
  <c r="AD33" i="1" s="1"/>
  <c r="O31" i="1"/>
  <c r="O33" i="1" s="1"/>
  <c r="B31" i="1"/>
  <c r="B33" i="1" s="1"/>
  <c r="D33" i="1" s="1"/>
  <c r="AB21" i="1"/>
  <c r="AB23" i="1" s="1"/>
  <c r="O21" i="1"/>
  <c r="O23" i="1" s="1"/>
  <c r="B21" i="1"/>
  <c r="B23" i="1" s="1"/>
  <c r="O11" i="1"/>
  <c r="O13" i="1" s="1"/>
  <c r="AB11" i="1"/>
  <c r="AB13" i="1" s="1"/>
  <c r="R4" i="5" s="1"/>
  <c r="P30" i="4"/>
  <c r="J38" i="4"/>
  <c r="P38" i="4" s="1"/>
  <c r="J36" i="4"/>
  <c r="P36" i="4" s="1"/>
  <c r="J34" i="4"/>
  <c r="P34" i="4" s="1"/>
  <c r="J32" i="4"/>
  <c r="P32" i="4" s="1"/>
  <c r="J28" i="4"/>
  <c r="P28" i="4" s="1"/>
  <c r="J26" i="4"/>
  <c r="P26" i="4" s="1"/>
  <c r="J24" i="4"/>
  <c r="P24" i="4" s="1"/>
  <c r="J22" i="4"/>
  <c r="P22" i="4" s="1"/>
  <c r="A111" i="5"/>
  <c r="A110" i="5"/>
  <c r="A109" i="5"/>
  <c r="A108" i="5"/>
  <c r="A107" i="5"/>
  <c r="L115" i="5"/>
  <c r="C115" i="5"/>
  <c r="U58" i="5"/>
  <c r="O58" i="5"/>
  <c r="E111" i="5"/>
  <c r="E110" i="5"/>
  <c r="E109" i="5"/>
  <c r="E108" i="5"/>
  <c r="E107" i="5"/>
  <c r="E106" i="5"/>
  <c r="E105" i="5"/>
  <c r="E104" i="5"/>
  <c r="E103" i="5"/>
  <c r="E102" i="5"/>
  <c r="E101" i="5"/>
  <c r="E100" i="5"/>
  <c r="E99" i="5"/>
  <c r="E98" i="5"/>
  <c r="E97" i="5"/>
  <c r="E96" i="5"/>
  <c r="E95" i="5"/>
  <c r="E94" i="5"/>
  <c r="E93" i="5"/>
  <c r="E92" i="5"/>
  <c r="E91" i="5"/>
  <c r="E90" i="5"/>
  <c r="E89" i="5"/>
  <c r="E88" i="5"/>
  <c r="F87" i="5"/>
  <c r="M111" i="5"/>
  <c r="M110" i="5"/>
  <c r="M109" i="5"/>
  <c r="M108" i="5"/>
  <c r="M107" i="5"/>
  <c r="M106" i="5"/>
  <c r="M105" i="5"/>
  <c r="M104" i="5"/>
  <c r="M103" i="5"/>
  <c r="M102" i="5"/>
  <c r="M101" i="5"/>
  <c r="M100" i="5"/>
  <c r="M99" i="5"/>
  <c r="M98" i="5"/>
  <c r="M97" i="5"/>
  <c r="M96" i="5"/>
  <c r="M95" i="5"/>
  <c r="M94" i="5"/>
  <c r="M93" i="5"/>
  <c r="M92" i="5"/>
  <c r="M91" i="5"/>
  <c r="M90" i="5"/>
  <c r="M89" i="5"/>
  <c r="M88" i="5"/>
  <c r="M87" i="5"/>
  <c r="U111" i="5"/>
  <c r="U110" i="5"/>
  <c r="U109" i="5"/>
  <c r="U108" i="5"/>
  <c r="U107" i="5"/>
  <c r="U106" i="5"/>
  <c r="U105" i="5"/>
  <c r="U104" i="5"/>
  <c r="U103" i="5"/>
  <c r="U102" i="5"/>
  <c r="U101" i="5"/>
  <c r="U100" i="5"/>
  <c r="U99" i="5"/>
  <c r="U98" i="5"/>
  <c r="U97" i="5"/>
  <c r="U96" i="5"/>
  <c r="U95" i="5"/>
  <c r="U94" i="5"/>
  <c r="U93" i="5"/>
  <c r="U92" i="5"/>
  <c r="U91" i="5"/>
  <c r="U90" i="5"/>
  <c r="U89" i="5"/>
  <c r="U88" i="5"/>
  <c r="U87" i="5"/>
  <c r="U85" i="5"/>
  <c r="U84" i="5"/>
  <c r="U83" i="5"/>
  <c r="U82" i="5"/>
  <c r="U81" i="5"/>
  <c r="U80" i="5"/>
  <c r="U79" i="5"/>
  <c r="U78" i="5"/>
  <c r="U77" i="5"/>
  <c r="U76" i="5"/>
  <c r="U75" i="5"/>
  <c r="U74" i="5"/>
  <c r="U73" i="5"/>
  <c r="U72" i="5"/>
  <c r="U71" i="5"/>
  <c r="U70" i="5"/>
  <c r="U69" i="5"/>
  <c r="U68" i="5"/>
  <c r="U67" i="5"/>
  <c r="U66" i="5"/>
  <c r="U65" i="5"/>
  <c r="U64" i="5"/>
  <c r="U63" i="5"/>
  <c r="U62" i="5"/>
  <c r="U61" i="5"/>
  <c r="M85" i="5"/>
  <c r="M84" i="5"/>
  <c r="M83" i="5"/>
  <c r="M82" i="5"/>
  <c r="M81" i="5"/>
  <c r="M80" i="5"/>
  <c r="M79" i="5"/>
  <c r="M78" i="5"/>
  <c r="M77" i="5"/>
  <c r="M76" i="5"/>
  <c r="M75" i="5"/>
  <c r="M74" i="5"/>
  <c r="M73" i="5"/>
  <c r="M72" i="5"/>
  <c r="M71" i="5"/>
  <c r="M70" i="5"/>
  <c r="M69" i="5"/>
  <c r="M68" i="5"/>
  <c r="M67" i="5"/>
  <c r="M66" i="5"/>
  <c r="M65" i="5"/>
  <c r="M64" i="5"/>
  <c r="M63" i="5"/>
  <c r="M62" i="5"/>
  <c r="M61" i="5"/>
  <c r="E85" i="5"/>
  <c r="E84" i="5"/>
  <c r="E83" i="5"/>
  <c r="E82" i="5"/>
  <c r="E81" i="5"/>
  <c r="E80" i="5"/>
  <c r="E79" i="5"/>
  <c r="E78" i="5"/>
  <c r="E77" i="5"/>
  <c r="E76" i="5"/>
  <c r="E75" i="5"/>
  <c r="E74" i="5"/>
  <c r="E73" i="5"/>
  <c r="E72" i="5"/>
  <c r="E71" i="5"/>
  <c r="E70" i="5"/>
  <c r="E69" i="5"/>
  <c r="E68" i="5"/>
  <c r="E67" i="5"/>
  <c r="G67" i="5"/>
  <c r="G87" i="5"/>
  <c r="G88" i="5"/>
  <c r="G89" i="5"/>
  <c r="G90" i="5"/>
  <c r="G91" i="5"/>
  <c r="G92" i="5"/>
  <c r="G93" i="5"/>
  <c r="G94" i="5"/>
  <c r="G95" i="5"/>
  <c r="G96" i="5"/>
  <c r="G97" i="5"/>
  <c r="G98" i="5"/>
  <c r="G99" i="5"/>
  <c r="G100" i="5"/>
  <c r="G101" i="5"/>
  <c r="G102" i="5"/>
  <c r="G103" i="5"/>
  <c r="G104" i="5"/>
  <c r="G105" i="5"/>
  <c r="G106" i="5"/>
  <c r="G107" i="5"/>
  <c r="G108" i="5"/>
  <c r="G109" i="5"/>
  <c r="G110" i="5"/>
  <c r="G111" i="5"/>
  <c r="O87" i="5"/>
  <c r="O88" i="5"/>
  <c r="O89" i="5"/>
  <c r="O90" i="5"/>
  <c r="O91" i="5"/>
  <c r="O92" i="5"/>
  <c r="O93" i="5"/>
  <c r="O94" i="5"/>
  <c r="O95" i="5"/>
  <c r="O96" i="5"/>
  <c r="O97" i="5"/>
  <c r="O98" i="5"/>
  <c r="O99" i="5"/>
  <c r="O100" i="5"/>
  <c r="O101" i="5"/>
  <c r="O102" i="5"/>
  <c r="O103" i="5"/>
  <c r="O104" i="5"/>
  <c r="O105" i="5"/>
  <c r="O106" i="5"/>
  <c r="O107" i="5"/>
  <c r="O108" i="5"/>
  <c r="O109" i="5"/>
  <c r="O110" i="5"/>
  <c r="O111" i="5"/>
  <c r="W87" i="5"/>
  <c r="W88" i="5"/>
  <c r="W89" i="5"/>
  <c r="W90" i="5"/>
  <c r="W91" i="5"/>
  <c r="W92" i="5"/>
  <c r="W93" i="5"/>
  <c r="W94" i="5"/>
  <c r="W95" i="5"/>
  <c r="W96" i="5"/>
  <c r="W97" i="5"/>
  <c r="W98" i="5"/>
  <c r="W99" i="5"/>
  <c r="W100" i="5"/>
  <c r="W101" i="5"/>
  <c r="W102" i="5"/>
  <c r="W103" i="5"/>
  <c r="W104" i="5"/>
  <c r="W105" i="5"/>
  <c r="W106" i="5"/>
  <c r="W107" i="5"/>
  <c r="W108" i="5"/>
  <c r="W109" i="5"/>
  <c r="W110" i="5"/>
  <c r="W111" i="5"/>
  <c r="W61" i="5"/>
  <c r="W62" i="5"/>
  <c r="W63" i="5"/>
  <c r="W64" i="5"/>
  <c r="W65" i="5"/>
  <c r="W66" i="5"/>
  <c r="W67" i="5"/>
  <c r="W68" i="5"/>
  <c r="W69" i="5"/>
  <c r="W70" i="5"/>
  <c r="W71" i="5"/>
  <c r="W72" i="5"/>
  <c r="W73" i="5"/>
  <c r="W74" i="5"/>
  <c r="W75" i="5"/>
  <c r="W76" i="5"/>
  <c r="W77" i="5"/>
  <c r="W78" i="5"/>
  <c r="W79" i="5"/>
  <c r="W80" i="5"/>
  <c r="W81" i="5"/>
  <c r="W82" i="5"/>
  <c r="W83" i="5"/>
  <c r="W84" i="5"/>
  <c r="W85" i="5"/>
  <c r="O61" i="5"/>
  <c r="O62" i="5"/>
  <c r="O63" i="5"/>
  <c r="O64" i="5"/>
  <c r="O65" i="5"/>
  <c r="O66" i="5"/>
  <c r="O67" i="5"/>
  <c r="O68" i="5"/>
  <c r="O69" i="5"/>
  <c r="O70" i="5"/>
  <c r="O71" i="5"/>
  <c r="O72" i="5"/>
  <c r="O73" i="5"/>
  <c r="O74" i="5"/>
  <c r="O75" i="5"/>
  <c r="O76" i="5"/>
  <c r="O77" i="5"/>
  <c r="O78" i="5"/>
  <c r="O79" i="5"/>
  <c r="O80" i="5"/>
  <c r="O81" i="5"/>
  <c r="O82" i="5"/>
  <c r="O83" i="5"/>
  <c r="O84" i="5"/>
  <c r="O85" i="5"/>
  <c r="G61" i="5"/>
  <c r="G62" i="5"/>
  <c r="G63" i="5"/>
  <c r="G64" i="5"/>
  <c r="G65" i="5"/>
  <c r="G66" i="5"/>
  <c r="G68" i="5"/>
  <c r="G69" i="5"/>
  <c r="G70" i="5"/>
  <c r="G71" i="5"/>
  <c r="G72" i="5"/>
  <c r="G73" i="5"/>
  <c r="G74" i="5"/>
  <c r="G75" i="5"/>
  <c r="G76" i="5"/>
  <c r="G77" i="5"/>
  <c r="G78" i="5"/>
  <c r="G79" i="5"/>
  <c r="G80" i="5"/>
  <c r="G81" i="5"/>
  <c r="G82" i="5"/>
  <c r="G83" i="5"/>
  <c r="G84" i="5"/>
  <c r="G85" i="5"/>
  <c r="G35" i="5"/>
  <c r="G43" i="5"/>
  <c r="G51" i="5"/>
  <c r="O32" i="5"/>
  <c r="O33" i="5"/>
  <c r="O34" i="5"/>
  <c r="O35" i="5"/>
  <c r="O36" i="5"/>
  <c r="O37" i="5"/>
  <c r="O38" i="5"/>
  <c r="O39" i="5"/>
  <c r="O40" i="5"/>
  <c r="O41" i="5"/>
  <c r="O42" i="5"/>
  <c r="O43" i="5"/>
  <c r="O44" i="5"/>
  <c r="O45" i="5"/>
  <c r="O46" i="5"/>
  <c r="O47" i="5"/>
  <c r="O48" i="5"/>
  <c r="O49" i="5"/>
  <c r="O50" i="5"/>
  <c r="O51" i="5"/>
  <c r="O52" i="5"/>
  <c r="O53" i="5"/>
  <c r="O54" i="5"/>
  <c r="O55" i="5"/>
  <c r="O56" i="5"/>
  <c r="W32" i="5"/>
  <c r="W33" i="5"/>
  <c r="W34" i="5"/>
  <c r="W35" i="5"/>
  <c r="W36" i="5"/>
  <c r="W37" i="5"/>
  <c r="W38" i="5"/>
  <c r="W39" i="5"/>
  <c r="W40" i="5"/>
  <c r="W41" i="5"/>
  <c r="W42" i="5"/>
  <c r="W43" i="5"/>
  <c r="W44" i="5"/>
  <c r="W45" i="5"/>
  <c r="W46" i="5"/>
  <c r="W47" i="5"/>
  <c r="W48" i="5"/>
  <c r="W49" i="5"/>
  <c r="W50" i="5"/>
  <c r="W51" i="5"/>
  <c r="W52" i="5"/>
  <c r="W53" i="5"/>
  <c r="W54" i="5"/>
  <c r="W55" i="5"/>
  <c r="W56" i="5"/>
  <c r="W4" i="5"/>
  <c r="W5" i="5"/>
  <c r="W6" i="5"/>
  <c r="W7" i="5"/>
  <c r="W8" i="5"/>
  <c r="W9" i="5"/>
  <c r="W10" i="5"/>
  <c r="W11" i="5"/>
  <c r="W12" i="5"/>
  <c r="W13" i="5"/>
  <c r="W14" i="5"/>
  <c r="W15" i="5"/>
  <c r="W16" i="5"/>
  <c r="W17" i="5"/>
  <c r="W18" i="5"/>
  <c r="W19" i="5"/>
  <c r="W20" i="5"/>
  <c r="W21" i="5"/>
  <c r="W22" i="5"/>
  <c r="W23" i="5"/>
  <c r="W24" i="5"/>
  <c r="W25" i="5"/>
  <c r="W26" i="5"/>
  <c r="W27" i="5"/>
  <c r="W28" i="5"/>
  <c r="W29" i="5"/>
  <c r="W30" i="5"/>
  <c r="O4" i="5"/>
  <c r="O5" i="5"/>
  <c r="O6" i="5"/>
  <c r="O7" i="5"/>
  <c r="O8" i="5"/>
  <c r="O9" i="5"/>
  <c r="O10" i="5"/>
  <c r="O11" i="5"/>
  <c r="O12" i="5"/>
  <c r="O13" i="5"/>
  <c r="O14" i="5"/>
  <c r="O15" i="5"/>
  <c r="O16" i="5"/>
  <c r="O17" i="5"/>
  <c r="O18" i="5"/>
  <c r="O19" i="5"/>
  <c r="O20" i="5"/>
  <c r="O21" i="5"/>
  <c r="O22" i="5"/>
  <c r="O23" i="5"/>
  <c r="O24" i="5"/>
  <c r="O25" i="5"/>
  <c r="O26" i="5"/>
  <c r="O27" i="5"/>
  <c r="O28" i="5"/>
  <c r="O29" i="5"/>
  <c r="O30" i="5"/>
  <c r="G4" i="5"/>
  <c r="G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E66" i="5"/>
  <c r="E65" i="5"/>
  <c r="E64" i="5"/>
  <c r="E63" i="5"/>
  <c r="E62" i="5"/>
  <c r="E61" i="5"/>
  <c r="U56" i="5"/>
  <c r="U55" i="5"/>
  <c r="U54" i="5"/>
  <c r="U53" i="5"/>
  <c r="U52" i="5"/>
  <c r="U51" i="5"/>
  <c r="U50" i="5"/>
  <c r="U49" i="5"/>
  <c r="U48" i="5"/>
  <c r="U47" i="5"/>
  <c r="U46" i="5"/>
  <c r="U45" i="5"/>
  <c r="U44" i="5"/>
  <c r="U43" i="5"/>
  <c r="U42" i="5"/>
  <c r="U41" i="5"/>
  <c r="U40" i="5"/>
  <c r="U39" i="5"/>
  <c r="U38" i="5"/>
  <c r="U37" i="5"/>
  <c r="U36" i="5"/>
  <c r="U35" i="5"/>
  <c r="U34" i="5"/>
  <c r="U33" i="5"/>
  <c r="U32" i="5"/>
  <c r="M56" i="5"/>
  <c r="M55" i="5"/>
  <c r="M54" i="5"/>
  <c r="M53" i="5"/>
  <c r="M52" i="5"/>
  <c r="M51" i="5"/>
  <c r="M50" i="5"/>
  <c r="M49" i="5"/>
  <c r="M48" i="5"/>
  <c r="M47" i="5"/>
  <c r="M46" i="5"/>
  <c r="M45" i="5"/>
  <c r="M44" i="5"/>
  <c r="M43" i="5"/>
  <c r="M42" i="5"/>
  <c r="M41" i="5"/>
  <c r="M40" i="5"/>
  <c r="M39" i="5"/>
  <c r="M38" i="5"/>
  <c r="M37" i="5"/>
  <c r="M36" i="5"/>
  <c r="M35" i="5"/>
  <c r="M34" i="5"/>
  <c r="M33" i="5"/>
  <c r="M32" i="5"/>
  <c r="E56" i="5"/>
  <c r="G56" i="5"/>
  <c r="E55" i="5"/>
  <c r="G55" i="5"/>
  <c r="E54" i="5"/>
  <c r="G54" i="5"/>
  <c r="E53" i="5"/>
  <c r="G53" i="5"/>
  <c r="E52" i="5"/>
  <c r="G52" i="5"/>
  <c r="E51" i="5"/>
  <c r="E50" i="5"/>
  <c r="F50" i="5"/>
  <c r="E49" i="5"/>
  <c r="G49" i="5"/>
  <c r="E48" i="5"/>
  <c r="G48" i="5"/>
  <c r="E47" i="5"/>
  <c r="G47" i="5"/>
  <c r="E46" i="5"/>
  <c r="G46" i="5"/>
  <c r="E45" i="5"/>
  <c r="G45" i="5"/>
  <c r="E44" i="5"/>
  <c r="G44" i="5"/>
  <c r="E43" i="5"/>
  <c r="E42" i="5"/>
  <c r="F42" i="5"/>
  <c r="E41" i="5"/>
  <c r="G41" i="5"/>
  <c r="E40" i="5"/>
  <c r="G40" i="5"/>
  <c r="E39" i="5"/>
  <c r="G39" i="5"/>
  <c r="E38" i="5"/>
  <c r="G38" i="5"/>
  <c r="E37" i="5"/>
  <c r="G37" i="5"/>
  <c r="E36" i="5"/>
  <c r="G36" i="5"/>
  <c r="E35" i="5"/>
  <c r="E34" i="5"/>
  <c r="F34" i="5"/>
  <c r="E33" i="5"/>
  <c r="E32" i="5"/>
  <c r="G32" i="5"/>
  <c r="U30" i="5"/>
  <c r="U29" i="5"/>
  <c r="U28" i="5"/>
  <c r="U27" i="5"/>
  <c r="U26" i="5"/>
  <c r="U25" i="5"/>
  <c r="U24" i="5"/>
  <c r="U23" i="5"/>
  <c r="U22" i="5"/>
  <c r="U21" i="5"/>
  <c r="U20" i="5"/>
  <c r="U19" i="5"/>
  <c r="U18" i="5"/>
  <c r="U17" i="5"/>
  <c r="U16" i="5"/>
  <c r="U15" i="5"/>
  <c r="U14" i="5"/>
  <c r="U13" i="5"/>
  <c r="U12" i="5"/>
  <c r="U11" i="5"/>
  <c r="U10" i="5"/>
  <c r="U9" i="5"/>
  <c r="U8" i="5"/>
  <c r="U7" i="5"/>
  <c r="U6" i="5"/>
  <c r="U5" i="5"/>
  <c r="U4" i="5"/>
  <c r="M30" i="5"/>
  <c r="M29" i="5"/>
  <c r="M28" i="5"/>
  <c r="M27" i="5"/>
  <c r="M26" i="5"/>
  <c r="M25" i="5"/>
  <c r="M24" i="5"/>
  <c r="M23" i="5"/>
  <c r="M22" i="5"/>
  <c r="M21" i="5"/>
  <c r="M20" i="5"/>
  <c r="M19" i="5"/>
  <c r="M18" i="5"/>
  <c r="M17" i="5"/>
  <c r="M16" i="5"/>
  <c r="M15" i="5"/>
  <c r="M14" i="5"/>
  <c r="M13" i="5"/>
  <c r="M12" i="5"/>
  <c r="M11" i="5"/>
  <c r="M10" i="5"/>
  <c r="M9" i="5"/>
  <c r="M8" i="5"/>
  <c r="M7" i="5"/>
  <c r="M6" i="5"/>
  <c r="M5" i="5"/>
  <c r="M4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E5" i="5"/>
  <c r="E4" i="5"/>
  <c r="K120" i="5"/>
  <c r="P52" i="4"/>
  <c r="P53" i="4"/>
  <c r="V111" i="5"/>
  <c r="V110" i="5"/>
  <c r="V109" i="5"/>
  <c r="V108" i="5"/>
  <c r="V107" i="5"/>
  <c r="V106" i="5"/>
  <c r="V105" i="5"/>
  <c r="V104" i="5"/>
  <c r="V103" i="5"/>
  <c r="V102" i="5"/>
  <c r="V101" i="5"/>
  <c r="V100" i="5"/>
  <c r="V99" i="5"/>
  <c r="V98" i="5"/>
  <c r="V97" i="5"/>
  <c r="V96" i="5"/>
  <c r="V95" i="5"/>
  <c r="V94" i="5"/>
  <c r="V93" i="5"/>
  <c r="V92" i="5"/>
  <c r="V91" i="5"/>
  <c r="V90" i="5"/>
  <c r="V89" i="5"/>
  <c r="V88" i="5"/>
  <c r="V87" i="5"/>
  <c r="N111" i="5"/>
  <c r="N110" i="5"/>
  <c r="N109" i="5"/>
  <c r="N108" i="5"/>
  <c r="N107" i="5"/>
  <c r="N106" i="5"/>
  <c r="N105" i="5"/>
  <c r="N104" i="5"/>
  <c r="N103" i="5"/>
  <c r="N102" i="5"/>
  <c r="N101" i="5"/>
  <c r="N100" i="5"/>
  <c r="N99" i="5"/>
  <c r="N98" i="5"/>
  <c r="N97" i="5"/>
  <c r="N96" i="5"/>
  <c r="N95" i="5"/>
  <c r="N94" i="5"/>
  <c r="N93" i="5"/>
  <c r="N92" i="5"/>
  <c r="N91" i="5"/>
  <c r="N90" i="5"/>
  <c r="N89" i="5"/>
  <c r="N88" i="5"/>
  <c r="N87" i="5"/>
  <c r="F111" i="5"/>
  <c r="F110" i="5"/>
  <c r="F109" i="5"/>
  <c r="F108" i="5"/>
  <c r="F107" i="5"/>
  <c r="F106" i="5"/>
  <c r="F105" i="5"/>
  <c r="F104" i="5"/>
  <c r="F103" i="5"/>
  <c r="F102" i="5"/>
  <c r="F101" i="5"/>
  <c r="F100" i="5"/>
  <c r="F99" i="5"/>
  <c r="F98" i="5"/>
  <c r="F97" i="5"/>
  <c r="F96" i="5"/>
  <c r="F95" i="5"/>
  <c r="F94" i="5"/>
  <c r="F93" i="5"/>
  <c r="F92" i="5"/>
  <c r="F91" i="5"/>
  <c r="F90" i="5"/>
  <c r="F89" i="5"/>
  <c r="F88" i="5"/>
  <c r="V85" i="5"/>
  <c r="V84" i="5"/>
  <c r="V83" i="5"/>
  <c r="V82" i="5"/>
  <c r="V81" i="5"/>
  <c r="V80" i="5"/>
  <c r="V79" i="5"/>
  <c r="V78" i="5"/>
  <c r="V77" i="5"/>
  <c r="V76" i="5"/>
  <c r="V75" i="5"/>
  <c r="V74" i="5"/>
  <c r="V73" i="5"/>
  <c r="V72" i="5"/>
  <c r="V71" i="5"/>
  <c r="V70" i="5"/>
  <c r="V69" i="5"/>
  <c r="V68" i="5"/>
  <c r="V67" i="5"/>
  <c r="V66" i="5"/>
  <c r="V65" i="5"/>
  <c r="V64" i="5"/>
  <c r="V63" i="5"/>
  <c r="V62" i="5"/>
  <c r="V61" i="5"/>
  <c r="N85" i="5"/>
  <c r="N84" i="5"/>
  <c r="N83" i="5"/>
  <c r="N82" i="5"/>
  <c r="N81" i="5"/>
  <c r="N80" i="5"/>
  <c r="N79" i="5"/>
  <c r="N78" i="5"/>
  <c r="N77" i="5"/>
  <c r="N76" i="5"/>
  <c r="N75" i="5"/>
  <c r="N74" i="5"/>
  <c r="N73" i="5"/>
  <c r="N72" i="5"/>
  <c r="N71" i="5"/>
  <c r="N70" i="5"/>
  <c r="N69" i="5"/>
  <c r="N68" i="5"/>
  <c r="N67" i="5"/>
  <c r="N66" i="5"/>
  <c r="N65" i="5"/>
  <c r="N64" i="5"/>
  <c r="N63" i="5"/>
  <c r="N62" i="5"/>
  <c r="N61" i="5"/>
  <c r="F85" i="5"/>
  <c r="F84" i="5"/>
  <c r="F83" i="5"/>
  <c r="F82" i="5"/>
  <c r="F81" i="5"/>
  <c r="F80" i="5"/>
  <c r="F79" i="5"/>
  <c r="F78" i="5"/>
  <c r="F77" i="5"/>
  <c r="F76" i="5"/>
  <c r="F75" i="5"/>
  <c r="F74" i="5"/>
  <c r="F73" i="5"/>
  <c r="F72" i="5"/>
  <c r="F71" i="5"/>
  <c r="F70" i="5"/>
  <c r="F69" i="5"/>
  <c r="F68" i="5"/>
  <c r="F66" i="5"/>
  <c r="F65" i="5"/>
  <c r="F64" i="5"/>
  <c r="F63" i="5"/>
  <c r="F62" i="5"/>
  <c r="F61" i="5"/>
  <c r="V56" i="5"/>
  <c r="V55" i="5"/>
  <c r="V54" i="5"/>
  <c r="V53" i="5"/>
  <c r="V52" i="5"/>
  <c r="V51" i="5"/>
  <c r="V50" i="5"/>
  <c r="V49" i="5"/>
  <c r="V48" i="5"/>
  <c r="V47" i="5"/>
  <c r="V46" i="5"/>
  <c r="V45" i="5"/>
  <c r="V44" i="5"/>
  <c r="V43" i="5"/>
  <c r="V42" i="5"/>
  <c r="V41" i="5"/>
  <c r="V40" i="5"/>
  <c r="V39" i="5"/>
  <c r="V38" i="5"/>
  <c r="V37" i="5"/>
  <c r="V36" i="5"/>
  <c r="V35" i="5"/>
  <c r="V34" i="5"/>
  <c r="V33" i="5"/>
  <c r="V32" i="5"/>
  <c r="N56" i="5"/>
  <c r="N55" i="5"/>
  <c r="N54" i="5"/>
  <c r="N53" i="5"/>
  <c r="N52" i="5"/>
  <c r="N51" i="5"/>
  <c r="N50" i="5"/>
  <c r="N49" i="5"/>
  <c r="N48" i="5"/>
  <c r="N47" i="5"/>
  <c r="N46" i="5"/>
  <c r="N45" i="5"/>
  <c r="N44" i="5"/>
  <c r="N43" i="5"/>
  <c r="N42" i="5"/>
  <c r="N41" i="5"/>
  <c r="N40" i="5"/>
  <c r="N39" i="5"/>
  <c r="N38" i="5"/>
  <c r="N37" i="5"/>
  <c r="N36" i="5"/>
  <c r="N35" i="5"/>
  <c r="N34" i="5"/>
  <c r="N33" i="5"/>
  <c r="N32" i="5"/>
  <c r="F56" i="5"/>
  <c r="F55" i="5"/>
  <c r="F54" i="5"/>
  <c r="F53" i="5"/>
  <c r="F52" i="5"/>
  <c r="F51" i="5"/>
  <c r="F48" i="5"/>
  <c r="F47" i="5"/>
  <c r="F46" i="5"/>
  <c r="F45" i="5"/>
  <c r="F44" i="5"/>
  <c r="F43" i="5"/>
  <c r="F40" i="5"/>
  <c r="F39" i="5"/>
  <c r="F38" i="5"/>
  <c r="F37" i="5"/>
  <c r="F36" i="5"/>
  <c r="F35" i="5"/>
  <c r="F32" i="5"/>
  <c r="V28" i="5"/>
  <c r="V27" i="5"/>
  <c r="V26" i="5"/>
  <c r="V25" i="5"/>
  <c r="V24" i="5"/>
  <c r="V23" i="5"/>
  <c r="V22" i="5"/>
  <c r="V21" i="5"/>
  <c r="V20" i="5"/>
  <c r="V19" i="5"/>
  <c r="V18" i="5"/>
  <c r="V17" i="5"/>
  <c r="V16" i="5"/>
  <c r="V15" i="5"/>
  <c r="V14" i="5"/>
  <c r="V13" i="5"/>
  <c r="V12" i="5"/>
  <c r="V11" i="5"/>
  <c r="V10" i="5"/>
  <c r="V9" i="5"/>
  <c r="V8" i="5"/>
  <c r="V7" i="5"/>
  <c r="V6" i="5"/>
  <c r="V5" i="5"/>
  <c r="V4" i="5"/>
  <c r="N28" i="5"/>
  <c r="N27" i="5"/>
  <c r="N26" i="5"/>
  <c r="N25" i="5"/>
  <c r="N24" i="5"/>
  <c r="N23" i="5"/>
  <c r="N22" i="5"/>
  <c r="N21" i="5"/>
  <c r="N20" i="5"/>
  <c r="N19" i="5"/>
  <c r="N18" i="5"/>
  <c r="N17" i="5"/>
  <c r="N16" i="5"/>
  <c r="N15" i="5"/>
  <c r="N14" i="5"/>
  <c r="N13" i="5"/>
  <c r="N12" i="5"/>
  <c r="N11" i="5"/>
  <c r="N10" i="5"/>
  <c r="N9" i="5"/>
  <c r="N8" i="5"/>
  <c r="N7" i="5"/>
  <c r="N6" i="5"/>
  <c r="N5" i="5"/>
  <c r="N4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4" i="5"/>
  <c r="F8" i="5"/>
  <c r="F7" i="5"/>
  <c r="F6" i="5"/>
  <c r="F5" i="5"/>
  <c r="V30" i="5"/>
  <c r="V29" i="5"/>
  <c r="F67" i="5"/>
  <c r="G33" i="5"/>
  <c r="G34" i="5"/>
  <c r="G42" i="5"/>
  <c r="G50" i="5"/>
  <c r="K126" i="5"/>
  <c r="F33" i="5"/>
  <c r="F41" i="5"/>
  <c r="F49" i="5"/>
  <c r="K123" i="5" l="1"/>
  <c r="P40" i="4"/>
  <c r="P43" i="4" s="1"/>
  <c r="F49" i="4" s="1"/>
  <c r="AD13" i="1"/>
  <c r="AF13" i="1" s="1"/>
  <c r="R6" i="5" s="1"/>
  <c r="Q33" i="1"/>
  <c r="J61" i="5"/>
  <c r="AF33" i="1"/>
  <c r="R62" i="5"/>
  <c r="Q13" i="1"/>
  <c r="J4" i="5"/>
  <c r="B32" i="5"/>
  <c r="D23" i="1"/>
  <c r="D43" i="1"/>
  <c r="B87" i="5"/>
  <c r="Q23" i="1"/>
  <c r="J32" i="5"/>
  <c r="S43" i="1"/>
  <c r="J88" i="5"/>
  <c r="R32" i="5"/>
  <c r="AD23" i="1"/>
  <c r="F33" i="1"/>
  <c r="B62" i="5"/>
  <c r="R87" i="5"/>
  <c r="AD43" i="1"/>
  <c r="D13" i="1"/>
  <c r="B4" i="5"/>
  <c r="J87" i="5"/>
  <c r="B61" i="5"/>
  <c r="R61" i="5"/>
  <c r="AH13" i="1" l="1"/>
  <c r="AJ13" i="1" s="1"/>
  <c r="R5" i="5"/>
  <c r="J5" i="5"/>
  <c r="S13" i="1"/>
  <c r="F43" i="1"/>
  <c r="B88" i="5"/>
  <c r="U43" i="1"/>
  <c r="J89" i="5"/>
  <c r="R63" i="5"/>
  <c r="AH33" i="1"/>
  <c r="B33" i="5"/>
  <c r="F23" i="1"/>
  <c r="AF23" i="1"/>
  <c r="R33" i="5"/>
  <c r="S23" i="1"/>
  <c r="J33" i="5"/>
  <c r="H33" i="1"/>
  <c r="B63" i="5"/>
  <c r="AF43" i="1"/>
  <c r="R88" i="5"/>
  <c r="J62" i="5"/>
  <c r="S33" i="1"/>
  <c r="F13" i="1"/>
  <c r="B5" i="5"/>
  <c r="R7" i="5" l="1"/>
  <c r="AB14" i="1"/>
  <c r="R8" i="5"/>
  <c r="J34" i="5"/>
  <c r="U23" i="1"/>
  <c r="AH43" i="1"/>
  <c r="R89" i="5"/>
  <c r="H23" i="1"/>
  <c r="B34" i="5"/>
  <c r="W43" i="1"/>
  <c r="J90" i="5"/>
  <c r="U13" i="1"/>
  <c r="J6" i="5"/>
  <c r="U33" i="1"/>
  <c r="J63" i="5"/>
  <c r="J33" i="1"/>
  <c r="B64" i="5"/>
  <c r="AH23" i="1"/>
  <c r="R34" i="5"/>
  <c r="AJ33" i="1"/>
  <c r="R64" i="5"/>
  <c r="H43" i="1"/>
  <c r="B89" i="5"/>
  <c r="H13" i="1"/>
  <c r="B6" i="5"/>
  <c r="W23" i="1" l="1"/>
  <c r="J35" i="5"/>
  <c r="W13" i="1"/>
  <c r="J7" i="5"/>
  <c r="O44" i="1"/>
  <c r="J91" i="5"/>
  <c r="B34" i="1"/>
  <c r="B65" i="5"/>
  <c r="J13" i="1"/>
  <c r="B7" i="5"/>
  <c r="J23" i="1"/>
  <c r="B35" i="5"/>
  <c r="AD14" i="1"/>
  <c r="R9" i="5"/>
  <c r="AJ23" i="1"/>
  <c r="R35" i="5"/>
  <c r="AB34" i="1"/>
  <c r="R65" i="5"/>
  <c r="W33" i="1"/>
  <c r="J64" i="5"/>
  <c r="AJ43" i="1"/>
  <c r="R90" i="5"/>
  <c r="J43" i="1"/>
  <c r="B90" i="5"/>
  <c r="O34" i="1" l="1"/>
  <c r="J65" i="5"/>
  <c r="D34" i="1"/>
  <c r="B66" i="5"/>
  <c r="AB24" i="1"/>
  <c r="R36" i="5"/>
  <c r="AD34" i="1"/>
  <c r="R66" i="5"/>
  <c r="B14" i="1"/>
  <c r="B8" i="5"/>
  <c r="O24" i="1"/>
  <c r="J36" i="5"/>
  <c r="Q44" i="1"/>
  <c r="J92" i="5"/>
  <c r="B24" i="1"/>
  <c r="B36" i="5"/>
  <c r="O14" i="1"/>
  <c r="J8" i="5"/>
  <c r="B44" i="1"/>
  <c r="B91" i="5"/>
  <c r="AB44" i="1"/>
  <c r="R91" i="5"/>
  <c r="AF14" i="1"/>
  <c r="R10" i="5"/>
  <c r="AD44" i="1" l="1"/>
  <c r="R92" i="5"/>
  <c r="D24" i="1"/>
  <c r="B37" i="5"/>
  <c r="B9" i="5"/>
  <c r="D14" i="1"/>
  <c r="F34" i="1"/>
  <c r="B67" i="5"/>
  <c r="D44" i="1"/>
  <c r="B92" i="5"/>
  <c r="Q24" i="1"/>
  <c r="J37" i="5"/>
  <c r="AF34" i="1"/>
  <c r="R67" i="5"/>
  <c r="Q34" i="1"/>
  <c r="J66" i="5"/>
  <c r="Q14" i="1"/>
  <c r="J9" i="5"/>
  <c r="S44" i="1"/>
  <c r="J93" i="5"/>
  <c r="AH14" i="1"/>
  <c r="R11" i="5"/>
  <c r="AD24" i="1"/>
  <c r="R37" i="5"/>
  <c r="F24" i="1" l="1"/>
  <c r="B38" i="5"/>
  <c r="S14" i="1"/>
  <c r="J10" i="5"/>
  <c r="S24" i="1"/>
  <c r="J38" i="5"/>
  <c r="AF24" i="1"/>
  <c r="R38" i="5"/>
  <c r="F44" i="1"/>
  <c r="B93" i="5"/>
  <c r="AF44" i="1"/>
  <c r="R93" i="5"/>
  <c r="S34" i="1"/>
  <c r="J67" i="5"/>
  <c r="H34" i="1"/>
  <c r="B68" i="5"/>
  <c r="U44" i="1"/>
  <c r="J94" i="5"/>
  <c r="AJ14" i="1"/>
  <c r="R12" i="5"/>
  <c r="AH34" i="1"/>
  <c r="R68" i="5"/>
  <c r="B10" i="5"/>
  <c r="F14" i="1"/>
  <c r="AB15" i="1" l="1"/>
  <c r="R13" i="5"/>
  <c r="H44" i="1"/>
  <c r="B94" i="5"/>
  <c r="W44" i="1"/>
  <c r="J95" i="5"/>
  <c r="U34" i="1"/>
  <c r="J68" i="5"/>
  <c r="U14" i="1"/>
  <c r="J11" i="5"/>
  <c r="AH24" i="1"/>
  <c r="R39" i="5"/>
  <c r="U24" i="1"/>
  <c r="J39" i="5"/>
  <c r="H14" i="1"/>
  <c r="B11" i="5"/>
  <c r="AJ34" i="1"/>
  <c r="R69" i="5"/>
  <c r="AH44" i="1"/>
  <c r="R94" i="5"/>
  <c r="J34" i="1"/>
  <c r="B69" i="5"/>
  <c r="H24" i="1"/>
  <c r="B39" i="5"/>
  <c r="AJ24" i="1" l="1"/>
  <c r="R40" i="5"/>
  <c r="W14" i="1"/>
  <c r="J12" i="5"/>
  <c r="J14" i="1"/>
  <c r="B12" i="5"/>
  <c r="B35" i="1"/>
  <c r="B70" i="5"/>
  <c r="O45" i="1"/>
  <c r="J96" i="5"/>
  <c r="W34" i="1"/>
  <c r="J69" i="5"/>
  <c r="W24" i="1"/>
  <c r="J40" i="5"/>
  <c r="J24" i="1"/>
  <c r="B40" i="5"/>
  <c r="AJ44" i="1"/>
  <c r="R95" i="5"/>
  <c r="J44" i="1"/>
  <c r="B95" i="5"/>
  <c r="AB35" i="1"/>
  <c r="R70" i="5"/>
  <c r="AD15" i="1"/>
  <c r="R14" i="5"/>
  <c r="B25" i="1" l="1"/>
  <c r="B41" i="5"/>
  <c r="O15" i="1"/>
  <c r="J13" i="5"/>
  <c r="O35" i="1"/>
  <c r="J70" i="5"/>
  <c r="B15" i="1"/>
  <c r="B13" i="5"/>
  <c r="Q45" i="1"/>
  <c r="J97" i="5"/>
  <c r="O25" i="1"/>
  <c r="J41" i="5"/>
  <c r="AD35" i="1"/>
  <c r="R71" i="5"/>
  <c r="B45" i="1"/>
  <c r="B96" i="5"/>
  <c r="AF15" i="1"/>
  <c r="R15" i="5"/>
  <c r="D35" i="1"/>
  <c r="B71" i="5"/>
  <c r="AB45" i="1"/>
  <c r="R96" i="5"/>
  <c r="AB25" i="1"/>
  <c r="R41" i="5"/>
  <c r="D15" i="1" l="1"/>
  <c r="B14" i="5"/>
  <c r="AD45" i="1"/>
  <c r="R97" i="5"/>
  <c r="AF35" i="1"/>
  <c r="R72" i="5"/>
  <c r="Q35" i="1"/>
  <c r="J71" i="5"/>
  <c r="F35" i="1"/>
  <c r="B72" i="5"/>
  <c r="Q25" i="1"/>
  <c r="J42" i="5"/>
  <c r="Q15" i="1"/>
  <c r="J14" i="5"/>
  <c r="AH15" i="1"/>
  <c r="R16" i="5"/>
  <c r="S45" i="1"/>
  <c r="J98" i="5"/>
  <c r="AD25" i="1"/>
  <c r="R42" i="5"/>
  <c r="D45" i="1"/>
  <c r="B97" i="5"/>
  <c r="D25" i="1"/>
  <c r="B42" i="5"/>
  <c r="AF25" i="1" l="1"/>
  <c r="R43" i="5"/>
  <c r="F25" i="1"/>
  <c r="B43" i="5"/>
  <c r="S15" i="1"/>
  <c r="J15" i="5"/>
  <c r="S25" i="1"/>
  <c r="J43" i="5"/>
  <c r="AJ15" i="1"/>
  <c r="R17" i="5"/>
  <c r="S35" i="1"/>
  <c r="J72" i="5"/>
  <c r="F45" i="1"/>
  <c r="B98" i="5"/>
  <c r="AH35" i="1"/>
  <c r="R73" i="5"/>
  <c r="AF45" i="1"/>
  <c r="R98" i="5"/>
  <c r="U45" i="1"/>
  <c r="J99" i="5"/>
  <c r="H35" i="1"/>
  <c r="B73" i="5"/>
  <c r="F15" i="1"/>
  <c r="B15" i="5"/>
  <c r="U25" i="1" l="1"/>
  <c r="J44" i="5"/>
  <c r="H15" i="1"/>
  <c r="B16" i="5"/>
  <c r="AJ35" i="1"/>
  <c r="R74" i="5"/>
  <c r="J35" i="1"/>
  <c r="B74" i="5"/>
  <c r="H45" i="1"/>
  <c r="B99" i="5"/>
  <c r="U15" i="1"/>
  <c r="J16" i="5"/>
  <c r="J100" i="5"/>
  <c r="W45" i="1"/>
  <c r="U35" i="1"/>
  <c r="J73" i="5"/>
  <c r="AR1" i="1"/>
  <c r="H25" i="1"/>
  <c r="B44" i="5"/>
  <c r="AH45" i="1"/>
  <c r="R99" i="5"/>
  <c r="AB16" i="1"/>
  <c r="R18" i="5"/>
  <c r="AH25" i="1"/>
  <c r="R44" i="5"/>
  <c r="B36" i="1" l="1"/>
  <c r="B75" i="5"/>
  <c r="AJ25" i="1"/>
  <c r="R45" i="5"/>
  <c r="W35" i="1"/>
  <c r="J74" i="5"/>
  <c r="AD16" i="1"/>
  <c r="R19" i="5"/>
  <c r="O46" i="1"/>
  <c r="J101" i="5"/>
  <c r="AB36" i="1"/>
  <c r="R75" i="5"/>
  <c r="R100" i="5"/>
  <c r="AJ45" i="1"/>
  <c r="W15" i="1"/>
  <c r="J17" i="5"/>
  <c r="J15" i="1"/>
  <c r="B17" i="5"/>
  <c r="J25" i="1"/>
  <c r="B45" i="5"/>
  <c r="B100" i="5"/>
  <c r="J45" i="1"/>
  <c r="W25" i="1"/>
  <c r="J45" i="5"/>
  <c r="J46" i="5" l="1"/>
  <c r="O26" i="1"/>
  <c r="B46" i="1"/>
  <c r="B101" i="5"/>
  <c r="O36" i="1"/>
  <c r="J75" i="5"/>
  <c r="R76" i="5"/>
  <c r="AD36" i="1"/>
  <c r="AB26" i="1"/>
  <c r="R46" i="5"/>
  <c r="J18" i="5"/>
  <c r="O16" i="1"/>
  <c r="AB46" i="1"/>
  <c r="R101" i="5"/>
  <c r="B26" i="1"/>
  <c r="B46" i="5"/>
  <c r="AF16" i="1"/>
  <c r="R20" i="5"/>
  <c r="B16" i="1"/>
  <c r="B18" i="5"/>
  <c r="Q46" i="1"/>
  <c r="J102" i="5"/>
  <c r="B76" i="5"/>
  <c r="D36" i="1"/>
  <c r="F36" i="1" l="1"/>
  <c r="B77" i="5"/>
  <c r="R102" i="5"/>
  <c r="AD46" i="1"/>
  <c r="D26" i="1"/>
  <c r="B47" i="5"/>
  <c r="D16" i="1"/>
  <c r="B19" i="5"/>
  <c r="AF36" i="1"/>
  <c r="R77" i="5"/>
  <c r="S46" i="1"/>
  <c r="J103" i="5"/>
  <c r="Q36" i="1"/>
  <c r="J76" i="5"/>
  <c r="Q16" i="1"/>
  <c r="J19" i="5"/>
  <c r="D46" i="1"/>
  <c r="B102" i="5"/>
  <c r="Q26" i="1"/>
  <c r="J47" i="5"/>
  <c r="AH16" i="1"/>
  <c r="R21" i="5"/>
  <c r="AD26" i="1"/>
  <c r="R47" i="5"/>
  <c r="AF26" i="1" l="1"/>
  <c r="R48" i="5"/>
  <c r="F16" i="1"/>
  <c r="B20" i="5"/>
  <c r="AJ16" i="1"/>
  <c r="R22" i="5"/>
  <c r="F26" i="1"/>
  <c r="B48" i="5"/>
  <c r="J104" i="5"/>
  <c r="U46" i="1"/>
  <c r="S16" i="1"/>
  <c r="J20" i="5"/>
  <c r="J77" i="5"/>
  <c r="S36" i="1"/>
  <c r="R103" i="5"/>
  <c r="AF46" i="1"/>
  <c r="S26" i="1"/>
  <c r="J48" i="5"/>
  <c r="F46" i="1"/>
  <c r="B103" i="5"/>
  <c r="R78" i="5"/>
  <c r="AH36" i="1"/>
  <c r="H36" i="1"/>
  <c r="B78" i="5"/>
  <c r="H26" i="1" l="1"/>
  <c r="B49" i="5"/>
  <c r="AH46" i="1"/>
  <c r="R104" i="5"/>
  <c r="U36" i="1"/>
  <c r="J78" i="5"/>
  <c r="H46" i="1"/>
  <c r="B104" i="5"/>
  <c r="J21" i="5"/>
  <c r="U16" i="1"/>
  <c r="H16" i="1"/>
  <c r="B21" i="5"/>
  <c r="AB17" i="1"/>
  <c r="R23" i="5"/>
  <c r="J36" i="1"/>
  <c r="B79" i="5"/>
  <c r="AJ36" i="1"/>
  <c r="R79" i="5"/>
  <c r="W46" i="1"/>
  <c r="J105" i="5"/>
  <c r="U26" i="1"/>
  <c r="J49" i="5"/>
  <c r="AH26" i="1"/>
  <c r="R49" i="5"/>
  <c r="B37" i="1" l="1"/>
  <c r="B80" i="5"/>
  <c r="J106" i="5"/>
  <c r="O47" i="1"/>
  <c r="B22" i="5"/>
  <c r="J16" i="1"/>
  <c r="AJ46" i="1"/>
  <c r="R105" i="5"/>
  <c r="AD17" i="1"/>
  <c r="R24" i="5"/>
  <c r="W16" i="1"/>
  <c r="J22" i="5"/>
  <c r="AJ26" i="1"/>
  <c r="R50" i="5"/>
  <c r="J46" i="1"/>
  <c r="B105" i="5"/>
  <c r="W26" i="1"/>
  <c r="J50" i="5"/>
  <c r="J79" i="5"/>
  <c r="W36" i="1"/>
  <c r="R80" i="5"/>
  <c r="AB37" i="1"/>
  <c r="B50" i="5"/>
  <c r="J26" i="1"/>
  <c r="AF17" i="1" l="1"/>
  <c r="R25" i="5"/>
  <c r="R81" i="5"/>
  <c r="AD37" i="1"/>
  <c r="B17" i="1"/>
  <c r="B23" i="5"/>
  <c r="R51" i="5"/>
  <c r="AB27" i="1"/>
  <c r="O27" i="1"/>
  <c r="J51" i="5"/>
  <c r="J107" i="5"/>
  <c r="Q47" i="1"/>
  <c r="D37" i="1"/>
  <c r="B81" i="5"/>
  <c r="B27" i="1"/>
  <c r="B51" i="5"/>
  <c r="B47" i="1"/>
  <c r="B106" i="5"/>
  <c r="AB47" i="1"/>
  <c r="R106" i="5"/>
  <c r="O37" i="1"/>
  <c r="J80" i="5"/>
  <c r="O17" i="1"/>
  <c r="J23" i="5"/>
  <c r="AD27" i="1" l="1"/>
  <c r="R52" i="5"/>
  <c r="AF37" i="1"/>
  <c r="R82" i="5"/>
  <c r="AD47" i="1"/>
  <c r="R107" i="5"/>
  <c r="D27" i="1"/>
  <c r="B52" i="5"/>
  <c r="Q37" i="1"/>
  <c r="J81" i="5"/>
  <c r="B24" i="5"/>
  <c r="D17" i="1"/>
  <c r="Q17" i="1"/>
  <c r="J24" i="5"/>
  <c r="F37" i="1"/>
  <c r="B82" i="5"/>
  <c r="S47" i="1"/>
  <c r="J108" i="5"/>
  <c r="D47" i="1"/>
  <c r="B107" i="5"/>
  <c r="Q27" i="1"/>
  <c r="J52" i="5"/>
  <c r="AH17" i="1"/>
  <c r="R26" i="5"/>
  <c r="H37" i="1" l="1"/>
  <c r="B83" i="5"/>
  <c r="F17" i="1"/>
  <c r="B25" i="5"/>
  <c r="AJ17" i="1"/>
  <c r="R27" i="5"/>
  <c r="S27" i="1"/>
  <c r="J53" i="5"/>
  <c r="AH37" i="1"/>
  <c r="R83" i="5"/>
  <c r="AF47" i="1"/>
  <c r="R108" i="5"/>
  <c r="B108" i="5"/>
  <c r="F47" i="1"/>
  <c r="B53" i="5"/>
  <c r="F27" i="1"/>
  <c r="S17" i="1"/>
  <c r="J25" i="5"/>
  <c r="U47" i="1"/>
  <c r="J109" i="5"/>
  <c r="S37" i="1"/>
  <c r="J82" i="5"/>
  <c r="AF27" i="1"/>
  <c r="R53" i="5"/>
  <c r="U37" i="1" l="1"/>
  <c r="J83" i="5"/>
  <c r="R28" i="5"/>
  <c r="AM17" i="1"/>
  <c r="AM13" i="1"/>
  <c r="AM15" i="1"/>
  <c r="H47" i="1"/>
  <c r="B109" i="5"/>
  <c r="AH47" i="1"/>
  <c r="R109" i="5"/>
  <c r="AH27" i="1"/>
  <c r="R54" i="5"/>
  <c r="H27" i="1"/>
  <c r="B54" i="5"/>
  <c r="U27" i="1"/>
  <c r="J54" i="5"/>
  <c r="W47" i="1"/>
  <c r="J110" i="5"/>
  <c r="B26" i="5"/>
  <c r="H17" i="1"/>
  <c r="U17" i="1"/>
  <c r="J26" i="5"/>
  <c r="AJ37" i="1"/>
  <c r="R84" i="5"/>
  <c r="J37" i="1"/>
  <c r="B84" i="5"/>
  <c r="R85" i="5" l="1"/>
  <c r="AM35" i="1"/>
  <c r="AM33" i="1"/>
  <c r="AM37" i="1"/>
  <c r="W27" i="1"/>
  <c r="J55" i="5"/>
  <c r="J47" i="1"/>
  <c r="B110" i="5"/>
  <c r="J27" i="1"/>
  <c r="B55" i="5"/>
  <c r="J17" i="1"/>
  <c r="B27" i="5"/>
  <c r="AJ27" i="1"/>
  <c r="R55" i="5"/>
  <c r="W17" i="1"/>
  <c r="J27" i="5"/>
  <c r="AM19" i="1"/>
  <c r="B85" i="5"/>
  <c r="M37" i="1"/>
  <c r="M35" i="1"/>
  <c r="M33" i="1"/>
  <c r="J111" i="5"/>
  <c r="Z45" i="1"/>
  <c r="Z47" i="1"/>
  <c r="Z43" i="1"/>
  <c r="AJ47" i="1"/>
  <c r="R110" i="5"/>
  <c r="W37" i="1"/>
  <c r="J84" i="5"/>
  <c r="M39" i="1" l="1"/>
  <c r="R56" i="5"/>
  <c r="AM25" i="1"/>
  <c r="AM23" i="1"/>
  <c r="AM27" i="1"/>
  <c r="B111" i="5"/>
  <c r="M47" i="1"/>
  <c r="M43" i="1"/>
  <c r="M45" i="1"/>
  <c r="J85" i="5"/>
  <c r="Z33" i="1"/>
  <c r="Z37" i="1"/>
  <c r="Z35" i="1"/>
  <c r="AM39" i="1"/>
  <c r="J28" i="5"/>
  <c r="Z13" i="1"/>
  <c r="Z17" i="1"/>
  <c r="Z15" i="1"/>
  <c r="J56" i="5"/>
  <c r="Z25" i="1"/>
  <c r="Z27" i="1"/>
  <c r="Z23" i="1"/>
  <c r="B28" i="5"/>
  <c r="M13" i="1"/>
  <c r="M17" i="1"/>
  <c r="M15" i="1"/>
  <c r="R111" i="5"/>
  <c r="AM43" i="1"/>
  <c r="AM47" i="1"/>
  <c r="AM45" i="1"/>
  <c r="Z49" i="1"/>
  <c r="B56" i="5"/>
  <c r="M25" i="1"/>
  <c r="M23" i="1"/>
  <c r="M27" i="1"/>
  <c r="AZ18" i="1" l="1"/>
  <c r="L51" i="4" s="1"/>
  <c r="P51" i="4" s="1"/>
  <c r="M29" i="1"/>
  <c r="Z19" i="1"/>
  <c r="Z29" i="1"/>
  <c r="M49" i="1"/>
  <c r="M19" i="1"/>
  <c r="AZ14" i="1"/>
  <c r="AM29" i="1"/>
  <c r="AM49" i="1"/>
  <c r="Z39" i="1"/>
  <c r="AZ16" i="1"/>
  <c r="L50" i="4" s="1"/>
  <c r="P50" i="4" s="1"/>
  <c r="L49" i="4" l="1"/>
  <c r="AZ20" i="1"/>
  <c r="L55" i="4" l="1"/>
  <c r="P49" i="4"/>
  <c r="P55" i="4" s="1"/>
</calcChain>
</file>

<file path=xl/sharedStrings.xml><?xml version="1.0" encoding="utf-8"?>
<sst xmlns="http://schemas.openxmlformats.org/spreadsheetml/2006/main" count="740" uniqueCount="178">
  <si>
    <t>School District:</t>
  </si>
  <si>
    <t>First Day for Students:</t>
  </si>
  <si>
    <t xml:space="preserve">-  -  -  -  -  -  -  -  This building operates: (check one)  -  -  -  -  -  -  -  - </t>
  </si>
  <si>
    <t>School Building:</t>
  </si>
  <si>
    <t>Grade Level:</t>
  </si>
  <si>
    <t>Last Day for Students:</t>
  </si>
  <si>
    <t>on a district-wide calendar</t>
  </si>
  <si>
    <t>OR</t>
  </si>
  <si>
    <t>on an individual building calendar</t>
  </si>
  <si>
    <t xml:space="preserve">INSTRUCTIONS: </t>
  </si>
  <si>
    <t>NOTE:</t>
  </si>
  <si>
    <t xml:space="preserve">X = NO INSTRUCTION IS SCHEDULED </t>
  </si>
  <si>
    <t xml:space="preserve">H = PART-TIME (HALF-DAY) </t>
  </si>
  <si>
    <t>O = OTHER*</t>
  </si>
  <si>
    <t>Edit year in cell b10</t>
  </si>
  <si>
    <t xml:space="preserve">Place an "X" by each day with NO instruction scheduled. </t>
  </si>
  <si>
    <t>Place an "H" over each day when instruction is scheduled for part-time (1/2 day).</t>
  </si>
  <si>
    <t>Place an "O" in each day for Other (hrs. different than whole or 1/2 day).</t>
  </si>
  <si>
    <t>To update all labels</t>
  </si>
  <si>
    <t>DO NOT PLACE ANY MARK ON A SCHEDULED FULL DAY OF INSTRUCTION.</t>
  </si>
  <si>
    <t>and dates in calendar</t>
  </si>
  <si>
    <t>DO NOT Manually update!</t>
  </si>
  <si>
    <t>Formulas will be corrupted!</t>
  </si>
  <si>
    <t>Days</t>
  </si>
  <si>
    <t xml:space="preserve"> SCHEDULED DAYS NOT IN SESSION - INTERRUPTIONS</t>
  </si>
  <si>
    <t>SUMMARY TOTAL SCHEDULED DAYS</t>
  </si>
  <si>
    <t>M</t>
  </si>
  <si>
    <t>T</t>
  </si>
  <si>
    <t>W</t>
  </si>
  <si>
    <t>Th</t>
  </si>
  <si>
    <t>F</t>
  </si>
  <si>
    <t>Full</t>
  </si>
  <si>
    <t>List date(s) and reason(s) your bldg. was not in session due to an unplanned event; i.e, snow day, power, or boiler failure, etc…</t>
  </si>
  <si>
    <t>Full-Time</t>
  </si>
  <si>
    <t>1/2</t>
  </si>
  <si>
    <t>Date Not in Session or                            Early Release Time and Reason</t>
  </si>
  <si>
    <t>Date Rescheduled</t>
  </si>
  <si>
    <t>1/2 Days</t>
  </si>
  <si>
    <t>Other</t>
  </si>
  <si>
    <t>Comments:</t>
  </si>
  <si>
    <t>Total</t>
  </si>
  <si>
    <t>TOTAL</t>
  </si>
  <si>
    <t>COPY OF SUPPORTING DOCUMENTATION MUST BE ATTACHED</t>
  </si>
  <si>
    <t xml:space="preserve">  </t>
  </si>
  <si>
    <t>AUDITOR USE ONLY:</t>
  </si>
  <si>
    <t>Auditors' Comments:</t>
  </si>
  <si>
    <t>Full Days:</t>
  </si>
  <si>
    <t>Half Days:</t>
  </si>
  <si>
    <t>Other:</t>
  </si>
  <si>
    <t>Not in Session</t>
  </si>
  <si>
    <t>Weather:</t>
  </si>
  <si>
    <t>Rescheduled:</t>
  </si>
  <si>
    <t xml:space="preserve"> </t>
  </si>
  <si>
    <t>Total in Session</t>
  </si>
  <si>
    <t>I certify that the above information is true and accurate:</t>
  </si>
  <si>
    <t>Authorized Representative Signature</t>
  </si>
  <si>
    <t>Title</t>
  </si>
  <si>
    <t>Date</t>
  </si>
  <si>
    <t xml:space="preserve">Scheduled Daily Clock HOURS of Instruction </t>
  </si>
  <si>
    <t>FULL-DAY KINDERGARTEN, GRADES 1-12, &amp; SPEC. ED.</t>
  </si>
  <si>
    <t>DISTRICT:</t>
  </si>
  <si>
    <t>School Year:</t>
  </si>
  <si>
    <t>BUILDING/</t>
  </si>
  <si>
    <t>GRADE</t>
  </si>
  <si>
    <t>COUNT DAY:  (please check)</t>
  </si>
  <si>
    <t>PROGRAM:</t>
  </si>
  <si>
    <t>LEVEL:</t>
  </si>
  <si>
    <t xml:space="preserve"> Fall</t>
  </si>
  <si>
    <t>Spring</t>
  </si>
  <si>
    <t>INSTRUCTIONS:</t>
  </si>
  <si>
    <t>Complete PART A for all variations of each bldg./program full time schedule &amp; for each partial day where a varying schedule occurs in the bldg./</t>
  </si>
  <si>
    <t xml:space="preserve">program.  After documenting the daily hrs. in PART A, summarize the total hrs. scheduled for each bldg./program in Part B.  </t>
  </si>
  <si>
    <t xml:space="preserve">Check One:  </t>
  </si>
  <si>
    <t>Full-Day</t>
  </si>
  <si>
    <t>Partial-Day</t>
  </si>
  <si>
    <t xml:space="preserve">Other*  </t>
  </si>
  <si>
    <t>(*Give dates &amp; descriptions of type of day;</t>
  </si>
  <si>
    <t>i.e., early dismissal, late starts, etc...)</t>
  </si>
  <si>
    <t>PART A - CALCULATION OF DAILY SCHEDULED HOURS</t>
  </si>
  <si>
    <t>IN MINUTES</t>
  </si>
  <si>
    <t>REMINDERS</t>
  </si>
  <si>
    <t>PASSING TIME FROM PERIOD</t>
  </si>
  <si>
    <t>INSTRUCTIONAL TIME</t>
  </si>
  <si>
    <t>PERIOD</t>
  </si>
  <si>
    <t>START TIME</t>
  </si>
  <si>
    <t>END TIME</t>
  </si>
  <si>
    <t>END</t>
  </si>
  <si>
    <t>CLASS TIME</t>
  </si>
  <si>
    <t>1.  Passing time TO first period MUST BE EXCLUDED.</t>
  </si>
  <si>
    <t>TIME</t>
  </si>
  <si>
    <t>Example</t>
  </si>
  <si>
    <t>8:30</t>
  </si>
  <si>
    <t>45</t>
  </si>
  <si>
    <t>5</t>
  </si>
  <si>
    <t>2.  Homeroom may be counted up to 15 mins. which includes passing time.</t>
  </si>
  <si>
    <t>1</t>
  </si>
  <si>
    <t>3.  Up to 30 mins. per day of passing time may be counted between classes</t>
  </si>
  <si>
    <t>4.  Only ONE passing time for lunch period may be counted.</t>
  </si>
  <si>
    <t>3</t>
  </si>
  <si>
    <r>
      <t xml:space="preserve">5.  The </t>
    </r>
    <r>
      <rPr>
        <b/>
        <sz val="11"/>
        <rFont val="Arial"/>
        <family val="2"/>
      </rPr>
      <t>longest</t>
    </r>
    <r>
      <rPr>
        <b/>
        <sz val="10"/>
        <rFont val="Arial"/>
        <family val="2"/>
      </rPr>
      <t xml:space="preserve"> lunch period MUST BE EXCLUDED.</t>
    </r>
  </si>
  <si>
    <t>6.  Passing time FROM last period MUST BE EXCLUDED.</t>
  </si>
  <si>
    <t>LUNCH</t>
  </si>
  <si>
    <t>7.  Recess may be counted ONLY IF supervised by a certificated teacher and shall not exceed 30 minutes.  May also be attached to lunch if reasonable time.</t>
  </si>
  <si>
    <t>8. For high schools, 1 or 2 study halls may be counted ONLY if supervised by a certificated teacher and the local school district provided at least 1,188 hours of instruction (1,098 + 90).</t>
  </si>
  <si>
    <t>Total Minutes</t>
  </si>
  <si>
    <t>CERTIFICATION</t>
  </si>
  <si>
    <t>Divide by 60</t>
  </si>
  <si>
    <t>Total Hours</t>
  </si>
  <si>
    <t>I certify the information submitted is true &amp; accurate to the best of my knowledge.  All hours for which enrollment is reported are eligible for pupil membership.  A copy of each teacher's certificate is on file at the local education agency.</t>
  </si>
  <si>
    <t>PART B - CALCULATION OF TOTAL SCHEDULED HOURS</t>
  </si>
  <si>
    <t>Daily Scheduled Hours</t>
  </si>
  <si>
    <t>Scheduled</t>
  </si>
  <si>
    <t>Times</t>
  </si>
  <si>
    <t>Days**</t>
  </si>
  <si>
    <t>Hours</t>
  </si>
  <si>
    <t xml:space="preserve">      Full Days</t>
  </si>
  <si>
    <t>X</t>
  </si>
  <si>
    <t>=</t>
  </si>
  <si>
    <t xml:space="preserve">      Partial Day(s)</t>
  </si>
  <si>
    <t xml:space="preserve">      Other Day(s)</t>
  </si>
  <si>
    <t>Authorized Representative</t>
  </si>
  <si>
    <t xml:space="preserve">TOTAL DAYS/HOURS </t>
  </si>
  <si>
    <t>SCHEDULED</t>
  </si>
  <si>
    <t>* This information should be obtained from the Scheduled Days of Instruction Form.</t>
  </si>
  <si>
    <t>*All days identified as "Other" on calendar must have "Scheduled Daily Clock Hours of Instruction Form" completed.</t>
  </si>
  <si>
    <t>District:</t>
  </si>
  <si>
    <t>Building:</t>
  </si>
  <si>
    <t>INSTRUCTIONS: - On any day of scheduled instruction, 75% of enrolled students must be in attendance in your building.  Percentages are to be recorded on a daily basis.   -- Attendance rates are determined by dividing the number of students present by the membership (e.g., 301 present divided by 383 memberships = .785 or 79%).</t>
  </si>
  <si>
    <t>membership</t>
  </si>
  <si>
    <t># absent</t>
  </si>
  <si>
    <t># present</t>
  </si>
  <si>
    <t>% of attendance</t>
  </si>
  <si>
    <t>a</t>
  </si>
  <si>
    <t>TH</t>
  </si>
  <si>
    <t>*Please Note: This is a sample form. Other sources of documentation may be used, however, the same information must be provided.</t>
  </si>
  <si>
    <t>Pg. 2 of 3</t>
  </si>
  <si>
    <t xml:space="preserve"> Indicates 75% has been met.</t>
  </si>
  <si>
    <t>SUMMARY</t>
  </si>
  <si>
    <t>Pg. 3 of 3</t>
  </si>
  <si>
    <t>Total Days Scheduled:</t>
  </si>
  <si>
    <t>Total Days In Session:</t>
  </si>
  <si>
    <t>No. of Days 75% Attendance:</t>
  </si>
  <si>
    <t>I certify that the above information is true and accurate</t>
  </si>
  <si>
    <t>Principal</t>
  </si>
  <si>
    <t xml:space="preserve"> Date</t>
  </si>
  <si>
    <t>Scheduled Daily Clock HOURS of Instruction</t>
  </si>
  <si>
    <t xml:space="preserve">ECSE  -- A.M. or P.M. </t>
  </si>
  <si>
    <t>COUNT DAY:  (please check one)</t>
  </si>
  <si>
    <t>q</t>
  </si>
  <si>
    <t>A.M.</t>
  </si>
  <si>
    <t xml:space="preserve">                   (check one)</t>
  </si>
  <si>
    <t>FALL</t>
  </si>
  <si>
    <t>SPRING</t>
  </si>
  <si>
    <t>P.M.</t>
  </si>
  <si>
    <t>Regular</t>
  </si>
  <si>
    <t>ECSE - REGULAR TIME</t>
  </si>
  <si>
    <t>Total School Day:</t>
  </si>
  <si>
    <t>mins.</t>
  </si>
  <si>
    <t>Less Unsupervised Recess Time:</t>
  </si>
  <si>
    <t xml:space="preserve">INSTRUCTION: </t>
  </si>
  <si>
    <t>Begins:</t>
  </si>
  <si>
    <t>TOTAL:</t>
  </si>
  <si>
    <t>Ends:</t>
  </si>
  <si>
    <t>Divided by 60 = TOTAL:</t>
  </si>
  <si>
    <t>Reg. Hrs.</t>
  </si>
  <si>
    <t>Other Time</t>
  </si>
  <si>
    <t>ECSE - OTHER TIME</t>
  </si>
  <si>
    <t xml:space="preserve">DATES: </t>
  </si>
  <si>
    <t>Other Hrs.</t>
  </si>
  <si>
    <t>Early Childhood Special Education</t>
  </si>
  <si>
    <t>x</t>
  </si>
  <si>
    <t>Scheduled Days*</t>
  </si>
  <si>
    <t>Scheduled Hours</t>
  </si>
  <si>
    <t xml:space="preserve">Regular Days: </t>
  </si>
  <si>
    <t>or</t>
  </si>
  <si>
    <t xml:space="preserve">Other Day: </t>
  </si>
  <si>
    <t>Total Days/Hours Scheduled:</t>
  </si>
  <si>
    <t>2023-24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</si>
</sst>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mmm\ d\,\ yyyy"/>
    <numFmt numFmtId="165" formatCode="[$-409]h:mm\ AM/PM;@"/>
    <numFmt numFmtId="166" formatCode="mmmm\ yyyy"/>
    <numFmt numFmtId="167" formatCode="d"/>
  </numFmts>
  <fonts count="50" x14ac:knownFonts="1">
    <font>
      <sz val="12"/>
      <name val="Times New Roman"/>
    </font>
    <font>
      <sz val="12"/>
      <name val="Times New Roman"/>
    </font>
    <font>
      <sz val="8"/>
      <name val="Times New Roman"/>
      <family val="1"/>
    </font>
    <font>
      <b/>
      <sz val="18"/>
      <name val="Arial"/>
      <family val="2"/>
    </font>
    <font>
      <b/>
      <sz val="20"/>
      <color indexed="9"/>
      <name val="Arial"/>
      <family val="2"/>
    </font>
    <font>
      <sz val="12"/>
      <name val="Arial"/>
      <family val="2"/>
    </font>
    <font>
      <sz val="14"/>
      <color indexed="9"/>
      <name val="Arial"/>
      <family val="2"/>
    </font>
    <font>
      <sz val="8"/>
      <color indexed="9"/>
      <name val="Arial"/>
      <family val="2"/>
    </font>
    <font>
      <b/>
      <sz val="12"/>
      <color indexed="9"/>
      <name val="Arial"/>
      <family val="2"/>
    </font>
    <font>
      <b/>
      <sz val="16"/>
      <color indexed="9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18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i/>
      <sz val="12"/>
      <name val="Arial"/>
      <family val="2"/>
    </font>
    <font>
      <b/>
      <i/>
      <sz val="11"/>
      <name val="Arial"/>
      <family val="2"/>
    </font>
    <font>
      <i/>
      <sz val="11"/>
      <name val="Arial"/>
      <family val="2"/>
    </font>
    <font>
      <b/>
      <i/>
      <u/>
      <sz val="11"/>
      <name val="Arial"/>
      <family val="2"/>
    </font>
    <font>
      <i/>
      <sz val="10"/>
      <name val="Arial"/>
      <family val="2"/>
    </font>
    <font>
      <i/>
      <sz val="8"/>
      <name val="Arial"/>
      <family val="2"/>
    </font>
    <font>
      <i/>
      <sz val="12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14"/>
      <color indexed="9"/>
      <name val="Arial"/>
      <family val="2"/>
    </font>
    <font>
      <b/>
      <sz val="8"/>
      <color indexed="9"/>
      <name val="Arial"/>
      <family val="2"/>
    </font>
    <font>
      <b/>
      <sz val="9"/>
      <name val="Arial"/>
      <family val="2"/>
    </font>
    <font>
      <b/>
      <sz val="18"/>
      <color indexed="9"/>
      <name val="Arial"/>
      <family val="2"/>
    </font>
    <font>
      <b/>
      <sz val="16"/>
      <name val="Arial"/>
      <family val="2"/>
    </font>
    <font>
      <sz val="12"/>
      <color indexed="9"/>
      <name val="Arial"/>
      <family val="2"/>
    </font>
    <font>
      <b/>
      <i/>
      <sz val="12"/>
      <color indexed="9"/>
      <name val="Arial"/>
      <family val="2"/>
    </font>
    <font>
      <b/>
      <sz val="11"/>
      <color indexed="9"/>
      <name val="Arial"/>
      <family val="2"/>
    </font>
    <font>
      <sz val="16"/>
      <name val="Arial"/>
      <family val="2"/>
    </font>
    <font>
      <sz val="16"/>
      <color indexed="9"/>
      <name val="Webdings"/>
      <family val="1"/>
      <charset val="2"/>
    </font>
    <font>
      <sz val="11"/>
      <name val="Webdings"/>
      <family val="1"/>
      <charset val="2"/>
    </font>
    <font>
      <sz val="7"/>
      <name val="Arial"/>
      <family val="2"/>
    </font>
    <font>
      <sz val="11"/>
      <color theme="0"/>
      <name val="Arial"/>
      <family val="2"/>
    </font>
    <font>
      <sz val="20"/>
      <name val="Arial"/>
      <family val="2"/>
    </font>
    <font>
      <b/>
      <sz val="18"/>
      <color indexed="8"/>
      <name val="Arial"/>
      <family val="2"/>
    </font>
    <font>
      <b/>
      <sz val="18"/>
      <name val="Wingdings"/>
      <charset val="2"/>
    </font>
    <font>
      <b/>
      <sz val="16"/>
      <name val="Wingdings"/>
      <charset val="2"/>
    </font>
    <font>
      <b/>
      <i/>
      <sz val="16"/>
      <name val="Arial"/>
      <family val="2"/>
    </font>
    <font>
      <b/>
      <i/>
      <sz val="14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8"/>
        <bgColor indexed="8"/>
      </patternFill>
    </fill>
    <fill>
      <patternFill patternType="solid">
        <fgColor indexed="8"/>
      </patternFill>
    </fill>
    <fill>
      <patternFill patternType="solid">
        <fgColor indexed="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9"/>
      </patternFill>
    </fill>
    <fill>
      <patternFill patternType="solid">
        <fgColor indexed="31"/>
        <bgColor indexed="22"/>
      </patternFill>
    </fill>
    <fill>
      <patternFill patternType="solid">
        <fgColor indexed="31"/>
        <bgColor indexed="9"/>
      </patternFill>
    </fill>
    <fill>
      <patternFill patternType="solid">
        <fgColor indexed="22"/>
        <bgColor indexed="22"/>
      </patternFill>
    </fill>
    <fill>
      <patternFill patternType="solid">
        <fgColor theme="7" tint="0.59999389629810485"/>
        <bgColor indexed="64"/>
      </patternFill>
    </fill>
  </fills>
  <borders count="114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double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auto="1"/>
      </bottom>
      <diagonal/>
    </border>
    <border>
      <left/>
      <right style="thin">
        <color indexed="8"/>
      </right>
      <top style="medium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medium">
        <color auto="1"/>
      </top>
      <bottom/>
      <diagonal/>
    </border>
    <border>
      <left/>
      <right style="thin">
        <color indexed="8"/>
      </right>
      <top style="medium">
        <color auto="1"/>
      </top>
      <bottom/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auto="1"/>
      </left>
      <right/>
      <top style="medium">
        <color indexed="8"/>
      </top>
      <bottom/>
      <diagonal/>
    </border>
    <border>
      <left/>
      <right style="thin">
        <color auto="1"/>
      </right>
      <top style="medium">
        <color indexed="8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/>
      <right style="double">
        <color indexed="8"/>
      </right>
      <top/>
      <bottom/>
      <diagonal/>
    </border>
    <border>
      <left style="thin">
        <color indexed="8"/>
      </left>
      <right/>
      <top/>
      <bottom style="thin">
        <color auto="1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8"/>
      </bottom>
      <diagonal/>
    </border>
    <border>
      <left/>
      <right/>
      <top style="double">
        <color indexed="64"/>
      </top>
      <bottom style="double">
        <color indexed="8"/>
      </bottom>
      <diagonal/>
    </border>
    <border>
      <left/>
      <right style="double">
        <color indexed="64"/>
      </right>
      <top style="double">
        <color indexed="64"/>
      </top>
      <bottom style="double">
        <color indexed="8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88">
    <xf numFmtId="0" fontId="0" fillId="0" borderId="0" xfId="0"/>
    <xf numFmtId="0" fontId="5" fillId="0" borderId="0" xfId="0" applyFont="1"/>
    <xf numFmtId="0" fontId="10" fillId="0" borderId="0" xfId="0" applyFont="1" applyAlignment="1">
      <alignment vertical="center"/>
    </xf>
    <xf numFmtId="0" fontId="10" fillId="0" borderId="0" xfId="0" applyFont="1"/>
    <xf numFmtId="0" fontId="11" fillId="2" borderId="3" xfId="0" applyFont="1" applyFill="1" applyBorder="1" applyAlignment="1">
      <alignment horizontal="left" vertical="center"/>
    </xf>
    <xf numFmtId="0" fontId="11" fillId="2" borderId="4" xfId="0" applyFont="1" applyFill="1" applyBorder="1" applyAlignment="1">
      <alignment horizontal="left" vertical="center"/>
    </xf>
    <xf numFmtId="0" fontId="14" fillId="2" borderId="4" xfId="0" applyFont="1" applyFill="1" applyBorder="1"/>
    <xf numFmtId="0" fontId="11" fillId="0" borderId="0" xfId="0" applyFont="1"/>
    <xf numFmtId="0" fontId="14" fillId="0" borderId="0" xfId="0" applyFont="1"/>
    <xf numFmtId="0" fontId="17" fillId="0" borderId="0" xfId="0" applyFont="1"/>
    <xf numFmtId="0" fontId="20" fillId="2" borderId="7" xfId="0" applyFont="1" applyFill="1" applyBorder="1" applyAlignment="1">
      <alignment horizontal="left"/>
    </xf>
    <xf numFmtId="0" fontId="20" fillId="2" borderId="8" xfId="0" applyFont="1" applyFill="1" applyBorder="1" applyAlignment="1">
      <alignment horizontal="left"/>
    </xf>
    <xf numFmtId="0" fontId="10" fillId="2" borderId="8" xfId="0" applyFont="1" applyFill="1" applyBorder="1"/>
    <xf numFmtId="0" fontId="21" fillId="2" borderId="8" xfId="0" applyFont="1" applyFill="1" applyBorder="1" applyAlignment="1">
      <alignment horizontal="centerContinuous"/>
    </xf>
    <xf numFmtId="0" fontId="21" fillId="2" borderId="9" xfId="0" applyFont="1" applyFill="1" applyBorder="1" applyAlignment="1">
      <alignment horizontal="centerContinuous"/>
    </xf>
    <xf numFmtId="0" fontId="21" fillId="0" borderId="0" xfId="0" applyFont="1" applyAlignment="1">
      <alignment horizontal="centerContinuous"/>
    </xf>
    <xf numFmtId="0" fontId="24" fillId="0" borderId="10" xfId="0" applyFont="1" applyBorder="1" applyAlignment="1">
      <alignment horizontal="centerContinuous" vertical="center" wrapText="1"/>
    </xf>
    <xf numFmtId="0" fontId="19" fillId="0" borderId="0" xfId="0" applyFont="1" applyAlignment="1">
      <alignment horizontal="centerContinuous" vertical="center"/>
    </xf>
    <xf numFmtId="0" fontId="14" fillId="0" borderId="0" xfId="0" applyFont="1" applyAlignment="1">
      <alignment horizontal="centerContinuous"/>
    </xf>
    <xf numFmtId="0" fontId="23" fillId="0" borderId="0" xfId="0" applyFont="1" applyAlignment="1">
      <alignment horizontal="centerContinuous" vertical="center" wrapText="1"/>
    </xf>
    <xf numFmtId="0" fontId="24" fillId="0" borderId="0" xfId="0" applyFont="1" applyAlignment="1">
      <alignment horizontal="centerContinuous" vertical="center" wrapText="1"/>
    </xf>
    <xf numFmtId="0" fontId="25" fillId="0" borderId="0" xfId="0" applyFont="1" applyAlignment="1">
      <alignment horizontal="centerContinuous" vertical="center" wrapText="1"/>
    </xf>
    <xf numFmtId="0" fontId="19" fillId="0" borderId="0" xfId="0" applyFont="1" applyAlignment="1">
      <alignment horizontal="centerContinuous"/>
    </xf>
    <xf numFmtId="0" fontId="14" fillId="0" borderId="10" xfId="0" applyFont="1" applyBorder="1"/>
    <xf numFmtId="0" fontId="5" fillId="0" borderId="10" xfId="0" applyFont="1" applyBorder="1"/>
    <xf numFmtId="0" fontId="10" fillId="0" borderId="10" xfId="0" applyFont="1" applyBorder="1"/>
    <xf numFmtId="0" fontId="10" fillId="0" borderId="13" xfId="0" applyFont="1" applyBorder="1"/>
    <xf numFmtId="0" fontId="10" fillId="0" borderId="14" xfId="0" applyFont="1" applyBorder="1"/>
    <xf numFmtId="0" fontId="10" fillId="0" borderId="0" xfId="0" applyFont="1" applyAlignment="1">
      <alignment horizontal="center"/>
    </xf>
    <xf numFmtId="0" fontId="29" fillId="0" borderId="0" xfId="0" applyFont="1" applyAlignment="1">
      <alignment horizontal="centerContinuous" vertical="center"/>
    </xf>
    <xf numFmtId="0" fontId="16" fillId="0" borderId="0" xfId="0" applyFont="1" applyAlignment="1">
      <alignment horizontal="centerContinuous" vertical="center"/>
    </xf>
    <xf numFmtId="0" fontId="5" fillId="0" borderId="0" xfId="0" applyFont="1" applyAlignment="1">
      <alignment horizontal="centerContinuous"/>
    </xf>
    <xf numFmtId="0" fontId="10" fillId="0" borderId="8" xfId="0" applyFont="1" applyBorder="1"/>
    <xf numFmtId="0" fontId="10" fillId="0" borderId="4" xfId="0" applyFont="1" applyBorder="1"/>
    <xf numFmtId="0" fontId="14" fillId="0" borderId="4" xfId="0" applyFont="1" applyBorder="1"/>
    <xf numFmtId="0" fontId="5" fillId="0" borderId="0" xfId="0" applyFont="1" applyAlignment="1">
      <alignment horizontal="left"/>
    </xf>
    <xf numFmtId="0" fontId="5" fillId="2" borderId="4" xfId="0" applyFont="1" applyFill="1" applyBorder="1" applyAlignment="1">
      <alignment horizontal="left" vertical="center"/>
    </xf>
    <xf numFmtId="0" fontId="13" fillId="0" borderId="12" xfId="0" applyFont="1" applyBorder="1" applyAlignment="1">
      <alignment horizontal="centerContinuous" vertical="center"/>
    </xf>
    <xf numFmtId="0" fontId="15" fillId="0" borderId="3" xfId="0" applyFont="1" applyBorder="1" applyAlignment="1">
      <alignment horizontal="right" vertical="center"/>
    </xf>
    <xf numFmtId="0" fontId="15" fillId="0" borderId="4" xfId="0" applyFont="1" applyBorder="1" applyAlignment="1">
      <alignment horizontal="right" vertical="center"/>
    </xf>
    <xf numFmtId="0" fontId="11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1" fillId="0" borderId="0" xfId="0" applyFont="1" applyAlignment="1">
      <alignment horizontal="left"/>
    </xf>
    <xf numFmtId="0" fontId="10" fillId="0" borderId="12" xfId="0" applyFont="1" applyBorder="1"/>
    <xf numFmtId="0" fontId="22" fillId="2" borderId="7" xfId="0" applyFont="1" applyFill="1" applyBorder="1" applyAlignment="1">
      <alignment horizontal="left"/>
    </xf>
    <xf numFmtId="0" fontId="21" fillId="2" borderId="8" xfId="0" applyFont="1" applyFill="1" applyBorder="1"/>
    <xf numFmtId="0" fontId="5" fillId="2" borderId="8" xfId="0" applyFont="1" applyFill="1" applyBorder="1"/>
    <xf numFmtId="0" fontId="14" fillId="2" borderId="9" xfId="0" applyFont="1" applyFill="1" applyBorder="1"/>
    <xf numFmtId="0" fontId="14" fillId="0" borderId="12" xfId="0" applyFont="1" applyBorder="1"/>
    <xf numFmtId="0" fontId="19" fillId="0" borderId="12" xfId="0" applyFont="1" applyBorder="1" applyAlignment="1">
      <alignment horizontal="centerContinuous" vertical="center"/>
    </xf>
    <xf numFmtId="0" fontId="23" fillId="0" borderId="0" xfId="0" applyFont="1" applyAlignment="1">
      <alignment horizontal="centerContinuous" vertical="center"/>
    </xf>
    <xf numFmtId="0" fontId="10" fillId="0" borderId="16" xfId="0" applyFont="1" applyBorder="1" applyAlignment="1">
      <alignment horizontal="center" vertical="center"/>
    </xf>
    <xf numFmtId="0" fontId="10" fillId="0" borderId="17" xfId="0" applyFont="1" applyBorder="1"/>
    <xf numFmtId="0" fontId="10" fillId="0" borderId="18" xfId="0" applyFont="1" applyBorder="1"/>
    <xf numFmtId="0" fontId="10" fillId="0" borderId="3" xfId="0" applyFont="1" applyBorder="1" applyAlignment="1">
      <alignment horizontal="center" vertical="center"/>
    </xf>
    <xf numFmtId="0" fontId="10" fillId="0" borderId="19" xfId="0" applyFont="1" applyBorder="1"/>
    <xf numFmtId="0" fontId="10" fillId="0" borderId="1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1" xfId="0" applyFont="1" applyBorder="1" applyAlignment="1">
      <alignment horizontal="center"/>
    </xf>
    <xf numFmtId="0" fontId="10" fillId="0" borderId="22" xfId="0" applyFont="1" applyBorder="1"/>
    <xf numFmtId="0" fontId="12" fillId="0" borderId="0" xfId="0" applyFont="1" applyAlignment="1">
      <alignment horizontal="center" vertical="center"/>
    </xf>
    <xf numFmtId="0" fontId="10" fillId="0" borderId="0" xfId="0" applyFont="1" applyAlignment="1">
      <alignment horizontal="centerContinuous"/>
    </xf>
    <xf numFmtId="0" fontId="31" fillId="4" borderId="0" xfId="0" applyFont="1" applyFill="1" applyAlignment="1">
      <alignment horizontal="centerContinuous" vertical="center" wrapText="1"/>
    </xf>
    <xf numFmtId="0" fontId="31" fillId="4" borderId="0" xfId="0" applyFont="1" applyFill="1" applyAlignment="1">
      <alignment horizontal="centerContinuous" vertical="center"/>
    </xf>
    <xf numFmtId="0" fontId="5" fillId="0" borderId="0" xfId="0" applyFont="1" applyAlignment="1">
      <alignment horizontal="right" vertical="center" wrapText="1"/>
    </xf>
    <xf numFmtId="0" fontId="14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26" fillId="0" borderId="0" xfId="0" applyFont="1" applyAlignment="1">
      <alignment horizontal="centerContinuous"/>
    </xf>
    <xf numFmtId="0" fontId="26" fillId="0" borderId="0" xfId="0" applyFont="1"/>
    <xf numFmtId="0" fontId="26" fillId="0" borderId="0" xfId="0" applyFont="1" applyAlignment="1">
      <alignment vertical="center"/>
    </xf>
    <xf numFmtId="0" fontId="16" fillId="0" borderId="0" xfId="0" applyFont="1"/>
    <xf numFmtId="0" fontId="12" fillId="2" borderId="3" xfId="0" applyFont="1" applyFill="1" applyBorder="1" applyAlignment="1">
      <alignment vertical="center"/>
    </xf>
    <xf numFmtId="0" fontId="12" fillId="2" borderId="4" xfId="0" applyFont="1" applyFill="1" applyBorder="1" applyAlignment="1">
      <alignment vertical="center"/>
    </xf>
    <xf numFmtId="0" fontId="12" fillId="2" borderId="4" xfId="0" applyFont="1" applyFill="1" applyBorder="1" applyAlignment="1">
      <alignment horizontal="center" vertical="center"/>
    </xf>
    <xf numFmtId="0" fontId="16" fillId="0" borderId="0" xfId="0" applyFont="1" applyAlignment="1">
      <alignment horizontal="centerContinuous"/>
    </xf>
    <xf numFmtId="0" fontId="12" fillId="0" borderId="0" xfId="0" applyFont="1" applyAlignment="1">
      <alignment vertical="center"/>
    </xf>
    <xf numFmtId="0" fontId="12" fillId="0" borderId="0" xfId="0" applyFont="1"/>
    <xf numFmtId="0" fontId="13" fillId="2" borderId="23" xfId="0" applyFont="1" applyFill="1" applyBorder="1" applyAlignment="1">
      <alignment horizontal="left" vertical="top"/>
    </xf>
    <xf numFmtId="0" fontId="12" fillId="2" borderId="20" xfId="0" applyFont="1" applyFill="1" applyBorder="1" applyAlignment="1">
      <alignment vertical="top"/>
    </xf>
    <xf numFmtId="0" fontId="12" fillId="2" borderId="20" xfId="0" applyFont="1" applyFill="1" applyBorder="1" applyAlignment="1">
      <alignment horizontal="left" vertical="top"/>
    </xf>
    <xf numFmtId="0" fontId="13" fillId="0" borderId="0" xfId="0" applyFont="1" applyAlignment="1">
      <alignment horizontal="left" vertical="top"/>
    </xf>
    <xf numFmtId="0" fontId="12" fillId="0" borderId="0" xfId="0" applyFont="1" applyAlignment="1">
      <alignment horizontal="left" vertical="top"/>
    </xf>
    <xf numFmtId="0" fontId="13" fillId="2" borderId="3" xfId="0" applyFont="1" applyFill="1" applyBorder="1" applyAlignment="1">
      <alignment horizontal="left" vertical="top"/>
    </xf>
    <xf numFmtId="0" fontId="26" fillId="2" borderId="4" xfId="0" applyFont="1" applyFill="1" applyBorder="1"/>
    <xf numFmtId="0" fontId="12" fillId="2" borderId="4" xfId="0" applyFont="1" applyFill="1" applyBorder="1" applyAlignment="1">
      <alignment horizontal="left" vertical="top"/>
    </xf>
    <xf numFmtId="0" fontId="3" fillId="0" borderId="0" xfId="0" applyFont="1" applyAlignment="1">
      <alignment horizontal="right"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 wrapText="1"/>
    </xf>
    <xf numFmtId="0" fontId="12" fillId="0" borderId="23" xfId="0" applyFont="1" applyBorder="1"/>
    <xf numFmtId="0" fontId="11" fillId="0" borderId="20" xfId="0" applyFont="1" applyBorder="1"/>
    <xf numFmtId="0" fontId="14" fillId="0" borderId="20" xfId="0" applyFont="1" applyBorder="1"/>
    <xf numFmtId="0" fontId="11" fillId="0" borderId="24" xfId="0" applyFont="1" applyBorder="1"/>
    <xf numFmtId="0" fontId="11" fillId="0" borderId="4" xfId="0" applyFont="1" applyBorder="1"/>
    <xf numFmtId="0" fontId="11" fillId="0" borderId="25" xfId="0" applyFont="1" applyBorder="1"/>
    <xf numFmtId="0" fontId="13" fillId="0" borderId="0" xfId="0" applyFont="1"/>
    <xf numFmtId="0" fontId="13" fillId="0" borderId="26" xfId="0" applyFont="1" applyBorder="1" applyAlignment="1">
      <alignment horizontal="center"/>
    </xf>
    <xf numFmtId="0" fontId="12" fillId="0" borderId="0" xfId="0" applyFont="1" applyAlignment="1">
      <alignment horizontal="left"/>
    </xf>
    <xf numFmtId="0" fontId="27" fillId="0" borderId="0" xfId="0" applyFont="1"/>
    <xf numFmtId="0" fontId="8" fillId="4" borderId="27" xfId="0" applyFont="1" applyFill="1" applyBorder="1" applyAlignment="1">
      <alignment vertical="center"/>
    </xf>
    <xf numFmtId="0" fontId="8" fillId="4" borderId="15" xfId="0" applyFont="1" applyFill="1" applyBorder="1"/>
    <xf numFmtId="0" fontId="7" fillId="4" borderId="15" xfId="0" applyFont="1" applyFill="1" applyBorder="1"/>
    <xf numFmtId="0" fontId="7" fillId="4" borderId="28" xfId="0" applyFont="1" applyFill="1" applyBorder="1"/>
    <xf numFmtId="0" fontId="14" fillId="0" borderId="18" xfId="0" applyFont="1" applyBorder="1"/>
    <xf numFmtId="0" fontId="13" fillId="0" borderId="23" xfId="0" applyFont="1" applyBorder="1"/>
    <xf numFmtId="0" fontId="13" fillId="0" borderId="20" xfId="0" applyFont="1" applyBorder="1"/>
    <xf numFmtId="0" fontId="13" fillId="0" borderId="24" xfId="0" applyFont="1" applyBorder="1"/>
    <xf numFmtId="0" fontId="14" fillId="0" borderId="0" xfId="0" applyFont="1" applyAlignment="1">
      <alignment horizontal="centerContinuous" vertical="center"/>
    </xf>
    <xf numFmtId="0" fontId="13" fillId="0" borderId="0" xfId="0" applyFont="1" applyAlignment="1">
      <alignment horizontal="centerContinuous"/>
    </xf>
    <xf numFmtId="0" fontId="13" fillId="0" borderId="12" xfId="0" applyFont="1" applyBorder="1"/>
    <xf numFmtId="0" fontId="13" fillId="0" borderId="29" xfId="0" applyFont="1" applyBorder="1"/>
    <xf numFmtId="0" fontId="10" fillId="0" borderId="0" xfId="0" applyFont="1" applyAlignment="1">
      <alignment horizontal="center" vertical="center"/>
    </xf>
    <xf numFmtId="0" fontId="12" fillId="5" borderId="30" xfId="0" applyFont="1" applyFill="1" applyBorder="1" applyAlignment="1">
      <alignment vertical="center"/>
    </xf>
    <xf numFmtId="0" fontId="12" fillId="5" borderId="12" xfId="0" applyFont="1" applyFill="1" applyBorder="1" applyAlignment="1">
      <alignment vertical="center"/>
    </xf>
    <xf numFmtId="0" fontId="13" fillId="0" borderId="0" xfId="0" applyFont="1" applyAlignment="1">
      <alignment horizontal="center" vertical="center"/>
    </xf>
    <xf numFmtId="0" fontId="26" fillId="0" borderId="0" xfId="0" applyFont="1" applyAlignment="1">
      <alignment horizontal="center"/>
    </xf>
    <xf numFmtId="0" fontId="26" fillId="0" borderId="0" xfId="0" applyFont="1" applyAlignment="1">
      <alignment horizontal="right" vertical="center"/>
    </xf>
    <xf numFmtId="0" fontId="26" fillId="0" borderId="0" xfId="0" applyFont="1" applyAlignment="1">
      <alignment horizontal="center" vertical="center"/>
    </xf>
    <xf numFmtId="0" fontId="14" fillId="0" borderId="13" xfId="0" applyFont="1" applyBorder="1"/>
    <xf numFmtId="0" fontId="26" fillId="0" borderId="14" xfId="0" applyFont="1" applyBorder="1"/>
    <xf numFmtId="0" fontId="14" fillId="0" borderId="31" xfId="0" applyFont="1" applyBorder="1"/>
    <xf numFmtId="0" fontId="32" fillId="4" borderId="15" xfId="0" applyFont="1" applyFill="1" applyBorder="1"/>
    <xf numFmtId="0" fontId="14" fillId="0" borderId="10" xfId="0" applyFont="1" applyBorder="1" applyAlignment="1">
      <alignment vertical="center"/>
    </xf>
    <xf numFmtId="0" fontId="12" fillId="0" borderId="8" xfId="0" applyFont="1" applyBorder="1" applyAlignment="1">
      <alignment horizontal="center"/>
    </xf>
    <xf numFmtId="0" fontId="16" fillId="0" borderId="8" xfId="0" applyFont="1" applyBorder="1" applyAlignment="1">
      <alignment horizontal="center"/>
    </xf>
    <xf numFmtId="0" fontId="12" fillId="0" borderId="0" xfId="0" applyFont="1" applyAlignment="1">
      <alignment horizontal="centerContinuous"/>
    </xf>
    <xf numFmtId="0" fontId="14" fillId="0" borderId="18" xfId="0" applyFont="1" applyBorder="1" applyAlignment="1">
      <alignment vertical="center"/>
    </xf>
    <xf numFmtId="0" fontId="12" fillId="0" borderId="0" xfId="0" applyFont="1" applyAlignment="1">
      <alignment horizontal="center"/>
    </xf>
    <xf numFmtId="0" fontId="13" fillId="0" borderId="18" xfId="0" applyFont="1" applyBorder="1"/>
    <xf numFmtId="0" fontId="16" fillId="0" borderId="32" xfId="0" applyFont="1" applyBorder="1"/>
    <xf numFmtId="0" fontId="5" fillId="0" borderId="18" xfId="0" applyFont="1" applyBorder="1"/>
    <xf numFmtId="0" fontId="27" fillId="0" borderId="14" xfId="0" applyFont="1" applyBorder="1"/>
    <xf numFmtId="0" fontId="16" fillId="0" borderId="14" xfId="0" applyFont="1" applyBorder="1"/>
    <xf numFmtId="0" fontId="16" fillId="0" borderId="27" xfId="0" applyFont="1" applyBorder="1" applyAlignment="1">
      <alignment vertical="center"/>
    </xf>
    <xf numFmtId="0" fontId="16" fillId="0" borderId="15" xfId="0" applyFont="1" applyBorder="1" applyAlignment="1">
      <alignment vertical="center"/>
    </xf>
    <xf numFmtId="0" fontId="5" fillId="0" borderId="15" xfId="0" applyFont="1" applyBorder="1"/>
    <xf numFmtId="0" fontId="16" fillId="0" borderId="27" xfId="0" applyFont="1" applyBorder="1" applyAlignment="1">
      <alignment horizontal="left" vertical="center" wrapText="1"/>
    </xf>
    <xf numFmtId="0" fontId="8" fillId="5" borderId="45" xfId="0" applyFont="1" applyFill="1" applyBorder="1" applyAlignment="1">
      <alignment horizontal="centerContinuous" vertical="center" wrapText="1"/>
    </xf>
    <xf numFmtId="0" fontId="8" fillId="5" borderId="45" xfId="0" applyFont="1" applyFill="1" applyBorder="1" applyAlignment="1">
      <alignment horizontal="centerContinuous" vertical="center"/>
    </xf>
    <xf numFmtId="0" fontId="8" fillId="5" borderId="45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right"/>
    </xf>
    <xf numFmtId="0" fontId="10" fillId="0" borderId="3" xfId="0" applyFont="1" applyBorder="1"/>
    <xf numFmtId="9" fontId="10" fillId="0" borderId="3" xfId="1" applyFont="1" applyBorder="1"/>
    <xf numFmtId="0" fontId="10" fillId="0" borderId="13" xfId="0" applyFont="1" applyBorder="1" applyAlignment="1">
      <alignment horizontal="right"/>
    </xf>
    <xf numFmtId="0" fontId="10" fillId="0" borderId="21" xfId="0" applyFont="1" applyBorder="1"/>
    <xf numFmtId="9" fontId="10" fillId="0" borderId="46" xfId="1" applyFont="1" applyBorder="1"/>
    <xf numFmtId="0" fontId="10" fillId="0" borderId="47" xfId="0" applyFont="1" applyBorder="1" applyAlignment="1">
      <alignment horizontal="right"/>
    </xf>
    <xf numFmtId="0" fontId="10" fillId="0" borderId="11" xfId="0" applyFont="1" applyBorder="1"/>
    <xf numFmtId="0" fontId="10" fillId="0" borderId="48" xfId="0" applyFont="1" applyBorder="1" applyAlignment="1">
      <alignment horizontal="right"/>
    </xf>
    <xf numFmtId="0" fontId="10" fillId="0" borderId="49" xfId="0" applyFont="1" applyBorder="1"/>
    <xf numFmtId="9" fontId="10" fillId="0" borderId="50" xfId="1" applyFont="1" applyBorder="1"/>
    <xf numFmtId="0" fontId="8" fillId="5" borderId="21" xfId="0" applyFont="1" applyFill="1" applyBorder="1" applyAlignment="1">
      <alignment horizontal="centerContinuous" vertical="center"/>
    </xf>
    <xf numFmtId="0" fontId="8" fillId="5" borderId="21" xfId="0" applyFont="1" applyFill="1" applyBorder="1" applyAlignment="1">
      <alignment horizontal="center" vertical="center" wrapText="1"/>
    </xf>
    <xf numFmtId="0" fontId="8" fillId="5" borderId="51" xfId="0" applyFont="1" applyFill="1" applyBorder="1" applyAlignment="1">
      <alignment horizontal="centerContinuous" vertical="center"/>
    </xf>
    <xf numFmtId="0" fontId="10" fillId="0" borderId="8" xfId="0" applyFont="1" applyBorder="1" applyAlignment="1">
      <alignment horizontal="center"/>
    </xf>
    <xf numFmtId="0" fontId="10" fillId="0" borderId="0" xfId="0" applyFont="1" applyAlignment="1">
      <alignment horizontal="right"/>
    </xf>
    <xf numFmtId="0" fontId="11" fillId="0" borderId="0" xfId="0" applyFont="1" applyAlignment="1">
      <alignment horizontal="centerContinuous" vertical="center"/>
    </xf>
    <xf numFmtId="0" fontId="12" fillId="0" borderId="0" xfId="0" applyFont="1" applyAlignment="1">
      <alignment horizontal="right" vertical="center"/>
    </xf>
    <xf numFmtId="0" fontId="10" fillId="0" borderId="1" xfId="0" applyFont="1" applyBorder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36" fillId="5" borderId="14" xfId="0" applyFont="1" applyFill="1" applyBorder="1"/>
    <xf numFmtId="0" fontId="6" fillId="5" borderId="14" xfId="0" applyFont="1" applyFill="1" applyBorder="1" applyAlignment="1">
      <alignment horizontal="centerContinuous" vertical="center"/>
    </xf>
    <xf numFmtId="0" fontId="36" fillId="5" borderId="14" xfId="0" applyFont="1" applyFill="1" applyBorder="1" applyAlignment="1">
      <alignment horizontal="centerContinuous" vertical="center"/>
    </xf>
    <xf numFmtId="0" fontId="35" fillId="0" borderId="0" xfId="0" applyFont="1" applyAlignment="1">
      <alignment horizontal="centerContinuous" vertical="center"/>
    </xf>
    <xf numFmtId="0" fontId="5" fillId="0" borderId="0" xfId="0" applyFont="1" applyAlignment="1">
      <alignment horizontal="centerContinuous" vertical="center"/>
    </xf>
    <xf numFmtId="0" fontId="17" fillId="0" borderId="0" xfId="0" applyFont="1" applyAlignment="1">
      <alignment horizontal="centerContinuous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26" fillId="0" borderId="0" xfId="0" applyFont="1" applyAlignment="1">
      <alignment horizontal="centerContinuous" vertical="center"/>
    </xf>
    <xf numFmtId="0" fontId="5" fillId="0" borderId="0" xfId="0" applyFont="1" applyAlignment="1">
      <alignment horizontal="right" vertical="top"/>
    </xf>
    <xf numFmtId="0" fontId="39" fillId="0" borderId="0" xfId="0" applyFont="1"/>
    <xf numFmtId="0" fontId="18" fillId="0" borderId="0" xfId="0" applyFont="1" applyAlignment="1">
      <alignment horizontal="centerContinuous" vertical="center"/>
    </xf>
    <xf numFmtId="0" fontId="17" fillId="0" borderId="0" xfId="0" applyFont="1" applyAlignment="1">
      <alignment horizontal="center"/>
    </xf>
    <xf numFmtId="0" fontId="35" fillId="0" borderId="8" xfId="0" applyFont="1" applyBorder="1" applyAlignment="1">
      <alignment vertical="top" wrapText="1"/>
    </xf>
    <xf numFmtId="0" fontId="35" fillId="0" borderId="9" xfId="0" applyFont="1" applyBorder="1" applyAlignment="1">
      <alignment vertical="top" wrapText="1"/>
    </xf>
    <xf numFmtId="0" fontId="35" fillId="0" borderId="10" xfId="0" applyFont="1" applyBorder="1" applyAlignment="1">
      <alignment vertical="top" wrapText="1"/>
    </xf>
    <xf numFmtId="0" fontId="35" fillId="0" borderId="0" xfId="0" applyFont="1" applyAlignment="1">
      <alignment vertical="top" wrapText="1"/>
    </xf>
    <xf numFmtId="0" fontId="35" fillId="0" borderId="18" xfId="0" applyFont="1" applyBorder="1" applyAlignment="1">
      <alignment vertical="top" wrapText="1"/>
    </xf>
    <xf numFmtId="0" fontId="35" fillId="0" borderId="13" xfId="0" applyFont="1" applyBorder="1" applyAlignment="1">
      <alignment vertical="top" wrapText="1"/>
    </xf>
    <xf numFmtId="0" fontId="35" fillId="0" borderId="14" xfId="0" applyFont="1" applyBorder="1" applyAlignment="1">
      <alignment vertical="top" wrapText="1"/>
    </xf>
    <xf numFmtId="0" fontId="35" fillId="0" borderId="31" xfId="0" applyFont="1" applyBorder="1" applyAlignment="1">
      <alignment vertical="top" wrapText="1"/>
    </xf>
    <xf numFmtId="0" fontId="16" fillId="0" borderId="0" xfId="0" applyFont="1" applyAlignment="1">
      <alignment horizontal="left" vertical="center"/>
    </xf>
    <xf numFmtId="0" fontId="16" fillId="0" borderId="42" xfId="0" applyFont="1" applyBorder="1" applyAlignment="1">
      <alignment horizontal="left" vertical="center"/>
    </xf>
    <xf numFmtId="0" fontId="5" fillId="0" borderId="42" xfId="0" applyFont="1" applyBorder="1"/>
    <xf numFmtId="0" fontId="16" fillId="0" borderId="42" xfId="0" applyFont="1" applyBorder="1" applyAlignment="1">
      <alignment horizontal="centerContinuous" vertical="center"/>
    </xf>
    <xf numFmtId="0" fontId="16" fillId="0" borderId="14" xfId="0" applyFont="1" applyBorder="1" applyAlignment="1">
      <alignment horizontal="left" vertical="center"/>
    </xf>
    <xf numFmtId="15" fontId="16" fillId="0" borderId="14" xfId="0" applyNumberFormat="1" applyFont="1" applyBorder="1" applyAlignment="1">
      <alignment horizontal="centerContinuous" vertical="center"/>
    </xf>
    <xf numFmtId="0" fontId="5" fillId="0" borderId="14" xfId="0" applyFont="1" applyBorder="1"/>
    <xf numFmtId="0" fontId="14" fillId="0" borderId="0" xfId="0" quotePrefix="1" applyFont="1" applyAlignment="1">
      <alignment horizontal="left"/>
    </xf>
    <xf numFmtId="0" fontId="10" fillId="7" borderId="0" xfId="0" applyFont="1" applyFill="1"/>
    <xf numFmtId="0" fontId="14" fillId="7" borderId="0" xfId="0" applyFont="1" applyFill="1"/>
    <xf numFmtId="0" fontId="12" fillId="7" borderId="0" xfId="0" applyFont="1" applyFill="1" applyAlignment="1">
      <alignment horizontal="right"/>
    </xf>
    <xf numFmtId="0" fontId="14" fillId="7" borderId="13" xfId="0" applyFont="1" applyFill="1" applyBorder="1"/>
    <xf numFmtId="0" fontId="14" fillId="7" borderId="14" xfId="0" applyFont="1" applyFill="1" applyBorder="1"/>
    <xf numFmtId="0" fontId="10" fillId="7" borderId="14" xfId="0" applyFont="1" applyFill="1" applyBorder="1"/>
    <xf numFmtId="0" fontId="11" fillId="2" borderId="25" xfId="0" applyFont="1" applyFill="1" applyBorder="1" applyAlignment="1">
      <alignment horizontal="left" vertical="center"/>
    </xf>
    <xf numFmtId="0" fontId="5" fillId="0" borderId="25" xfId="0" applyFont="1" applyBorder="1"/>
    <xf numFmtId="0" fontId="5" fillId="0" borderId="10" xfId="0" applyFont="1" applyBorder="1" applyAlignment="1">
      <alignment horizontal="center"/>
    </xf>
    <xf numFmtId="0" fontId="5" fillId="0" borderId="24" xfId="0" applyFont="1" applyBorder="1"/>
    <xf numFmtId="0" fontId="5" fillId="0" borderId="29" xfId="0" applyFont="1" applyBorder="1"/>
    <xf numFmtId="164" fontId="11" fillId="2" borderId="52" xfId="0" applyNumberFormat="1" applyFont="1" applyFill="1" applyBorder="1" applyAlignment="1">
      <alignment horizontal="left" vertical="center"/>
    </xf>
    <xf numFmtId="0" fontId="14" fillId="2" borderId="52" xfId="0" applyFont="1" applyFill="1" applyBorder="1"/>
    <xf numFmtId="0" fontId="12" fillId="7" borderId="26" xfId="0" applyFont="1" applyFill="1" applyBorder="1" applyAlignment="1">
      <alignment horizontal="right"/>
    </xf>
    <xf numFmtId="0" fontId="14" fillId="7" borderId="26" xfId="0" applyFont="1" applyFill="1" applyBorder="1"/>
    <xf numFmtId="0" fontId="10" fillId="7" borderId="12" xfId="0" applyFont="1" applyFill="1" applyBorder="1"/>
    <xf numFmtId="0" fontId="16" fillId="7" borderId="10" xfId="0" applyFont="1" applyFill="1" applyBorder="1"/>
    <xf numFmtId="0" fontId="30" fillId="7" borderId="0" xfId="0" applyFont="1" applyFill="1" applyAlignment="1">
      <alignment horizontal="right"/>
    </xf>
    <xf numFmtId="0" fontId="11" fillId="7" borderId="0" xfId="0" applyFont="1" applyFill="1" applyAlignment="1">
      <alignment horizontal="right"/>
    </xf>
    <xf numFmtId="0" fontId="11" fillId="7" borderId="26" xfId="0" applyFont="1" applyFill="1" applyBorder="1" applyAlignment="1">
      <alignment horizontal="right"/>
    </xf>
    <xf numFmtId="0" fontId="10" fillId="7" borderId="21" xfId="0" applyFont="1" applyFill="1" applyBorder="1"/>
    <xf numFmtId="0" fontId="9" fillId="5" borderId="42" xfId="0" applyFont="1" applyFill="1" applyBorder="1" applyAlignment="1">
      <alignment vertical="center" wrapText="1"/>
    </xf>
    <xf numFmtId="164" fontId="11" fillId="2" borderId="25" xfId="0" applyNumberFormat="1" applyFont="1" applyFill="1" applyBorder="1" applyAlignment="1">
      <alignment horizontal="left" vertical="center"/>
    </xf>
    <xf numFmtId="0" fontId="19" fillId="0" borderId="23" xfId="0" applyFont="1" applyBorder="1" applyAlignment="1">
      <alignment horizontal="centerContinuous" vertical="top"/>
    </xf>
    <xf numFmtId="0" fontId="19" fillId="0" borderId="20" xfId="0" applyFont="1" applyBorder="1" applyAlignment="1">
      <alignment horizontal="centerContinuous" vertical="top"/>
    </xf>
    <xf numFmtId="0" fontId="23" fillId="0" borderId="20" xfId="0" applyFont="1" applyBorder="1" applyAlignment="1">
      <alignment horizontal="centerContinuous" vertical="top"/>
    </xf>
    <xf numFmtId="0" fontId="14" fillId="0" borderId="20" xfId="0" applyFont="1" applyBorder="1" applyAlignment="1">
      <alignment vertical="top"/>
    </xf>
    <xf numFmtId="0" fontId="11" fillId="0" borderId="2" xfId="0" applyFont="1" applyBorder="1" applyAlignment="1">
      <alignment horizontal="left" vertical="center"/>
    </xf>
    <xf numFmtId="0" fontId="5" fillId="0" borderId="2" xfId="0" applyFont="1" applyBorder="1"/>
    <xf numFmtId="0" fontId="40" fillId="5" borderId="55" xfId="0" applyFont="1" applyFill="1" applyBorder="1" applyAlignment="1">
      <alignment horizontal="center" vertical="center"/>
    </xf>
    <xf numFmtId="0" fontId="40" fillId="5" borderId="56" xfId="0" applyFont="1" applyFill="1" applyBorder="1" applyAlignment="1">
      <alignment horizontal="center" vertical="center"/>
    </xf>
    <xf numFmtId="0" fontId="5" fillId="7" borderId="31" xfId="0" applyFont="1" applyFill="1" applyBorder="1"/>
    <xf numFmtId="0" fontId="5" fillId="7" borderId="18" xfId="0" applyFont="1" applyFill="1" applyBorder="1"/>
    <xf numFmtId="0" fontId="11" fillId="0" borderId="7" xfId="0" applyFont="1" applyBorder="1"/>
    <xf numFmtId="0" fontId="11" fillId="0" borderId="8" xfId="0" applyFont="1" applyBorder="1"/>
    <xf numFmtId="0" fontId="5" fillId="0" borderId="8" xfId="0" applyFont="1" applyBorder="1"/>
    <xf numFmtId="0" fontId="41" fillId="0" borderId="53" xfId="0" applyFont="1" applyBorder="1" applyAlignment="1">
      <alignment horizontal="center"/>
    </xf>
    <xf numFmtId="0" fontId="41" fillId="0" borderId="57" xfId="0" applyFont="1" applyBorder="1" applyAlignment="1">
      <alignment horizontal="center"/>
    </xf>
    <xf numFmtId="0" fontId="10" fillId="0" borderId="58" xfId="0" applyFont="1" applyBorder="1"/>
    <xf numFmtId="0" fontId="10" fillId="0" borderId="50" xfId="0" applyFont="1" applyBorder="1"/>
    <xf numFmtId="0" fontId="9" fillId="6" borderId="13" xfId="0" applyFont="1" applyFill="1" applyBorder="1" applyAlignment="1">
      <alignment horizontal="left" vertical="center"/>
    </xf>
    <xf numFmtId="0" fontId="0" fillId="6" borderId="14" xfId="0" applyFill="1" applyBorder="1" applyAlignment="1">
      <alignment horizontal="left"/>
    </xf>
    <xf numFmtId="0" fontId="36" fillId="6" borderId="14" xfId="0" applyFont="1" applyFill="1" applyBorder="1" applyAlignment="1">
      <alignment horizontal="left"/>
    </xf>
    <xf numFmtId="0" fontId="33" fillId="0" borderId="4" xfId="0" applyFont="1" applyBorder="1" applyAlignment="1">
      <alignment horizontal="center" vertical="center"/>
    </xf>
    <xf numFmtId="0" fontId="33" fillId="0" borderId="25" xfId="0" applyFont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3" fillId="0" borderId="52" xfId="0" applyFont="1" applyBorder="1" applyAlignment="1">
      <alignment horizontal="center" vertical="center"/>
    </xf>
    <xf numFmtId="0" fontId="33" fillId="0" borderId="60" xfId="0" applyFont="1" applyBorder="1" applyAlignment="1">
      <alignment horizontal="center" vertical="center"/>
    </xf>
    <xf numFmtId="0" fontId="14" fillId="0" borderId="0" xfId="0" quotePrefix="1" applyFont="1"/>
    <xf numFmtId="0" fontId="27" fillId="0" borderId="20" xfId="0" applyFont="1" applyBorder="1"/>
    <xf numFmtId="0" fontId="27" fillId="0" borderId="3" xfId="0" applyFont="1" applyBorder="1"/>
    <xf numFmtId="0" fontId="27" fillId="0" borderId="30" xfId="0" applyFont="1" applyBorder="1" applyAlignment="1">
      <alignment vertical="top"/>
    </xf>
    <xf numFmtId="0" fontId="33" fillId="0" borderId="0" xfId="0" applyFont="1" applyAlignment="1">
      <alignment horizontal="center"/>
    </xf>
    <xf numFmtId="0" fontId="10" fillId="0" borderId="66" xfId="0" applyFont="1" applyBorder="1"/>
    <xf numFmtId="0" fontId="14" fillId="0" borderId="20" xfId="0" applyFont="1" applyBorder="1" applyAlignment="1">
      <alignment horizontal="left" vertical="center" wrapText="1"/>
    </xf>
    <xf numFmtId="0" fontId="10" fillId="7" borderId="10" xfId="0" applyFont="1" applyFill="1" applyBorder="1" applyAlignment="1">
      <alignment horizontal="right"/>
    </xf>
    <xf numFmtId="0" fontId="10" fillId="7" borderId="0" xfId="0" applyFont="1" applyFill="1" applyAlignment="1">
      <alignment horizontal="right"/>
    </xf>
    <xf numFmtId="0" fontId="13" fillId="0" borderId="24" xfId="0" applyFont="1" applyBorder="1" applyAlignment="1">
      <alignment horizontal="center"/>
    </xf>
    <xf numFmtId="0" fontId="16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18" fillId="0" borderId="0" xfId="0" applyFont="1" applyAlignment="1">
      <alignment horizontal="right" vertical="center"/>
    </xf>
    <xf numFmtId="0" fontId="10" fillId="0" borderId="85" xfId="0" applyFont="1" applyBorder="1"/>
    <xf numFmtId="0" fontId="10" fillId="0" borderId="26" xfId="0" applyFont="1" applyBorder="1"/>
    <xf numFmtId="0" fontId="14" fillId="0" borderId="26" xfId="0" applyFont="1" applyBorder="1"/>
    <xf numFmtId="0" fontId="10" fillId="0" borderId="26" xfId="0" applyFont="1" applyBorder="1" applyAlignment="1">
      <alignment horizontal="center"/>
    </xf>
    <xf numFmtId="0" fontId="14" fillId="0" borderId="85" xfId="0" applyFont="1" applyBorder="1"/>
    <xf numFmtId="0" fontId="13" fillId="0" borderId="88" xfId="0" applyFont="1" applyBorder="1" applyAlignment="1">
      <alignment vertical="top" wrapText="1"/>
    </xf>
    <xf numFmtId="0" fontId="13" fillId="0" borderId="0" xfId="0" applyFont="1" applyAlignment="1">
      <alignment vertical="top" wrapText="1"/>
    </xf>
    <xf numFmtId="0" fontId="13" fillId="0" borderId="89" xfId="0" applyFont="1" applyBorder="1" applyAlignment="1">
      <alignment vertical="top" wrapText="1"/>
    </xf>
    <xf numFmtId="0" fontId="43" fillId="0" borderId="0" xfId="0" applyFont="1"/>
    <xf numFmtId="167" fontId="33" fillId="0" borderId="3" xfId="0" applyNumberFormat="1" applyFont="1" applyBorder="1" applyAlignment="1">
      <alignment horizontal="left" vertical="top"/>
    </xf>
    <xf numFmtId="167" fontId="33" fillId="0" borderId="47" xfId="0" applyNumberFormat="1" applyFont="1" applyBorder="1" applyAlignment="1">
      <alignment horizontal="left" vertical="top"/>
    </xf>
    <xf numFmtId="167" fontId="33" fillId="0" borderId="12" xfId="0" applyNumberFormat="1" applyFont="1" applyBorder="1" applyAlignment="1">
      <alignment horizontal="left" vertical="top"/>
    </xf>
    <xf numFmtId="167" fontId="33" fillId="0" borderId="10" xfId="0" applyNumberFormat="1" applyFont="1" applyBorder="1" applyAlignment="1">
      <alignment horizontal="left" vertical="top"/>
    </xf>
    <xf numFmtId="0" fontId="33" fillId="0" borderId="29" xfId="0" applyFont="1" applyBorder="1" applyAlignment="1">
      <alignment horizontal="center" vertical="center"/>
    </xf>
    <xf numFmtId="0" fontId="10" fillId="0" borderId="96" xfId="0" applyFont="1" applyBorder="1"/>
    <xf numFmtId="0" fontId="11" fillId="0" borderId="96" xfId="0" applyFont="1" applyBorder="1"/>
    <xf numFmtId="167" fontId="10" fillId="0" borderId="0" xfId="0" applyNumberFormat="1" applyFont="1"/>
    <xf numFmtId="167" fontId="10" fillId="0" borderId="14" xfId="0" applyNumberFormat="1" applyFont="1" applyBorder="1"/>
    <xf numFmtId="0" fontId="12" fillId="7" borderId="94" xfId="0" applyFont="1" applyFill="1" applyBorder="1" applyAlignment="1">
      <alignment horizontal="right"/>
    </xf>
    <xf numFmtId="0" fontId="14" fillId="7" borderId="94" xfId="0" applyFont="1" applyFill="1" applyBorder="1"/>
    <xf numFmtId="0" fontId="46" fillId="0" borderId="100" xfId="0" applyFont="1" applyBorder="1" applyAlignment="1">
      <alignment horizontal="center" vertical="center"/>
    </xf>
    <xf numFmtId="0" fontId="13" fillId="0" borderId="101" xfId="0" applyFont="1" applyBorder="1" applyAlignment="1">
      <alignment horizontal="center" vertical="center"/>
    </xf>
    <xf numFmtId="0" fontId="46" fillId="0" borderId="90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0" fontId="46" fillId="0" borderId="26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6" fillId="6" borderId="98" xfId="0" applyFont="1" applyFill="1" applyBorder="1" applyAlignment="1">
      <alignment vertical="center"/>
    </xf>
    <xf numFmtId="0" fontId="16" fillId="6" borderId="98" xfId="0" applyFont="1" applyFill="1" applyBorder="1"/>
    <xf numFmtId="0" fontId="16" fillId="6" borderId="98" xfId="0" applyFont="1" applyFill="1" applyBorder="1" applyAlignment="1">
      <alignment horizontal="left" vertical="center"/>
    </xf>
    <xf numFmtId="0" fontId="47" fillId="12" borderId="97" xfId="0" applyFont="1" applyFill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89" xfId="0" applyFont="1" applyBorder="1" applyAlignment="1">
      <alignment vertical="center"/>
    </xf>
    <xf numFmtId="0" fontId="11" fillId="0" borderId="0" xfId="0" applyFont="1" applyAlignment="1">
      <alignment horizontal="right"/>
    </xf>
    <xf numFmtId="0" fontId="10" fillId="0" borderId="0" xfId="0" applyFont="1" applyAlignment="1">
      <alignment horizontal="left" vertical="center"/>
    </xf>
    <xf numFmtId="0" fontId="10" fillId="0" borderId="89" xfId="0" applyFont="1" applyBorder="1" applyAlignment="1">
      <alignment horizontal="left" vertical="center"/>
    </xf>
    <xf numFmtId="0" fontId="19" fillId="0" borderId="0" xfId="0" applyFont="1" applyAlignment="1">
      <alignment horizontal="left"/>
    </xf>
    <xf numFmtId="0" fontId="13" fillId="0" borderId="0" xfId="0" applyFont="1" applyAlignment="1">
      <alignment horizontal="left" vertical="center"/>
    </xf>
    <xf numFmtId="0" fontId="16" fillId="0" borderId="89" xfId="0" applyFont="1" applyBorder="1"/>
    <xf numFmtId="0" fontId="16" fillId="0" borderId="100" xfId="0" applyFont="1" applyBorder="1"/>
    <xf numFmtId="0" fontId="16" fillId="0" borderId="101" xfId="0" applyFont="1" applyBorder="1"/>
    <xf numFmtId="0" fontId="16" fillId="0" borderId="106" xfId="0" applyFont="1" applyBorder="1"/>
    <xf numFmtId="0" fontId="49" fillId="0" borderId="0" xfId="0" applyFont="1" applyAlignment="1">
      <alignment horizontal="left"/>
    </xf>
    <xf numFmtId="0" fontId="19" fillId="0" borderId="0" xfId="0" applyFont="1"/>
    <xf numFmtId="0" fontId="16" fillId="0" borderId="107" xfId="0" applyFont="1" applyBorder="1"/>
    <xf numFmtId="0" fontId="16" fillId="0" borderId="108" xfId="0" applyFont="1" applyBorder="1"/>
    <xf numFmtId="0" fontId="16" fillId="0" borderId="109" xfId="0" applyFont="1" applyBorder="1"/>
    <xf numFmtId="0" fontId="16" fillId="0" borderId="103" xfId="0" applyFont="1" applyBorder="1" applyAlignment="1">
      <alignment horizontal="right"/>
    </xf>
    <xf numFmtId="0" fontId="16" fillId="6" borderId="0" xfId="0" applyFont="1" applyFill="1" applyAlignment="1">
      <alignment vertical="center"/>
    </xf>
    <xf numFmtId="0" fontId="16" fillId="6" borderId="0" xfId="0" applyFont="1" applyFill="1"/>
    <xf numFmtId="0" fontId="16" fillId="6" borderId="0" xfId="0" applyFont="1" applyFill="1" applyAlignment="1">
      <alignment horizontal="left" vertical="center"/>
    </xf>
    <xf numFmtId="0" fontId="16" fillId="0" borderId="88" xfId="0" applyFont="1" applyBorder="1" applyAlignment="1">
      <alignment horizontal="right"/>
    </xf>
    <xf numFmtId="0" fontId="46" fillId="0" borderId="0" xfId="0" applyFont="1" applyAlignment="1">
      <alignment horizontal="center" vertical="center"/>
    </xf>
    <xf numFmtId="0" fontId="16" fillId="0" borderId="110" xfId="0" applyFont="1" applyBorder="1" applyAlignment="1">
      <alignment horizontal="center" vertical="center"/>
    </xf>
    <xf numFmtId="0" fontId="11" fillId="0" borderId="0" xfId="0" quotePrefix="1" applyFont="1" applyAlignment="1">
      <alignment horizontal="center" vertical="top"/>
    </xf>
    <xf numFmtId="14" fontId="14" fillId="0" borderId="85" xfId="0" applyNumberFormat="1" applyFont="1" applyBorder="1" applyAlignment="1">
      <alignment horizontal="center"/>
    </xf>
    <xf numFmtId="0" fontId="11" fillId="0" borderId="0" xfId="0" applyFont="1" applyAlignment="1">
      <alignment horizontal="center" vertical="top"/>
    </xf>
    <xf numFmtId="0" fontId="11" fillId="0" borderId="5" xfId="0" applyFont="1" applyBorder="1" applyAlignment="1">
      <alignment horizontal="center" vertical="top"/>
    </xf>
    <xf numFmtId="0" fontId="4" fillId="5" borderId="21" xfId="0" applyFont="1" applyFill="1" applyBorder="1" applyAlignment="1">
      <alignment horizontal="center" vertical="center"/>
    </xf>
    <xf numFmtId="0" fontId="4" fillId="5" borderId="14" xfId="0" applyFont="1" applyFill="1" applyBorder="1" applyAlignment="1">
      <alignment horizontal="center" vertical="center"/>
    </xf>
    <xf numFmtId="167" fontId="9" fillId="5" borderId="42" xfId="0" applyNumberFormat="1" applyFont="1" applyFill="1" applyBorder="1" applyAlignment="1">
      <alignment horizontal="right" vertical="center" wrapText="1"/>
    </xf>
    <xf numFmtId="167" fontId="0" fillId="0" borderId="42" xfId="0" applyNumberFormat="1" applyBorder="1"/>
    <xf numFmtId="167" fontId="0" fillId="0" borderId="43" xfId="0" applyNumberFormat="1" applyBorder="1"/>
    <xf numFmtId="0" fontId="16" fillId="9" borderId="40" xfId="0" applyFont="1" applyFill="1" applyBorder="1" applyAlignment="1">
      <alignment horizontal="center" vertical="center" wrapText="1"/>
    </xf>
    <xf numFmtId="0" fontId="16" fillId="9" borderId="38" xfId="0" applyFont="1" applyFill="1" applyBorder="1" applyAlignment="1">
      <alignment horizontal="center" vertical="center" wrapText="1"/>
    </xf>
    <xf numFmtId="0" fontId="16" fillId="9" borderId="39" xfId="0" applyFont="1" applyFill="1" applyBorder="1" applyAlignment="1">
      <alignment horizontal="center" vertical="center" wrapText="1"/>
    </xf>
    <xf numFmtId="0" fontId="16" fillId="9" borderId="37" xfId="0" applyFont="1" applyFill="1" applyBorder="1" applyAlignment="1">
      <alignment horizontal="center" vertical="center" wrapText="1"/>
    </xf>
    <xf numFmtId="0" fontId="16" fillId="9" borderId="0" xfId="0" applyFont="1" applyFill="1" applyAlignment="1">
      <alignment horizontal="center" vertical="center" wrapText="1"/>
    </xf>
    <xf numFmtId="0" fontId="16" fillId="9" borderId="36" xfId="0" applyFont="1" applyFill="1" applyBorder="1" applyAlignment="1">
      <alignment horizontal="center" vertical="center" wrapText="1"/>
    </xf>
    <xf numFmtId="0" fontId="16" fillId="9" borderId="41" xfId="0" applyFont="1" applyFill="1" applyBorder="1" applyAlignment="1">
      <alignment horizontal="center" vertical="center" wrapText="1"/>
    </xf>
    <xf numFmtId="0" fontId="16" fillId="9" borderId="42" xfId="0" applyFont="1" applyFill="1" applyBorder="1" applyAlignment="1">
      <alignment horizontal="center" vertical="center" wrapText="1"/>
    </xf>
    <xf numFmtId="0" fontId="16" fillId="9" borderId="43" xfId="0" applyFont="1" applyFill="1" applyBorder="1" applyAlignment="1">
      <alignment horizontal="center" vertical="center" wrapText="1"/>
    </xf>
    <xf numFmtId="0" fontId="19" fillId="2" borderId="40" xfId="0" applyFont="1" applyFill="1" applyBorder="1" applyAlignment="1">
      <alignment horizontal="center" wrapText="1"/>
    </xf>
    <xf numFmtId="0" fontId="19" fillId="2" borderId="38" xfId="0" applyFont="1" applyFill="1" applyBorder="1" applyAlignment="1">
      <alignment horizontal="center" wrapText="1"/>
    </xf>
    <xf numFmtId="0" fontId="19" fillId="2" borderId="39" xfId="0" applyFont="1" applyFill="1" applyBorder="1" applyAlignment="1">
      <alignment horizontal="center" wrapText="1"/>
    </xf>
    <xf numFmtId="0" fontId="19" fillId="2" borderId="37" xfId="0" applyFont="1" applyFill="1" applyBorder="1" applyAlignment="1">
      <alignment horizontal="center" wrapText="1"/>
    </xf>
    <xf numFmtId="0" fontId="19" fillId="2" borderId="0" xfId="0" applyFont="1" applyFill="1" applyAlignment="1">
      <alignment horizontal="center" wrapText="1"/>
    </xf>
    <xf numFmtId="0" fontId="19" fillId="2" borderId="36" xfId="0" applyFont="1" applyFill="1" applyBorder="1" applyAlignment="1">
      <alignment horizontal="center" wrapText="1"/>
    </xf>
    <xf numFmtId="0" fontId="13" fillId="3" borderId="62" xfId="0" applyFont="1" applyFill="1" applyBorder="1" applyAlignment="1">
      <alignment vertical="center" wrapText="1"/>
    </xf>
    <xf numFmtId="0" fontId="13" fillId="3" borderId="63" xfId="0" applyFont="1" applyFill="1" applyBorder="1" applyAlignment="1">
      <alignment vertical="center" wrapText="1"/>
    </xf>
    <xf numFmtId="0" fontId="13" fillId="3" borderId="3" xfId="0" applyFont="1" applyFill="1" applyBorder="1" applyAlignment="1">
      <alignment vertical="center" wrapText="1"/>
    </xf>
    <xf numFmtId="0" fontId="13" fillId="3" borderId="25" xfId="0" applyFont="1" applyFill="1" applyBorder="1" applyAlignment="1">
      <alignment vertical="center" wrapText="1"/>
    </xf>
    <xf numFmtId="0" fontId="16" fillId="0" borderId="4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/>
    </xf>
    <xf numFmtId="0" fontId="23" fillId="0" borderId="52" xfId="0" applyFont="1" applyBorder="1" applyAlignment="1">
      <alignment horizontal="center"/>
    </xf>
    <xf numFmtId="0" fontId="20" fillId="0" borderId="3" xfId="0" quotePrefix="1" applyFont="1" applyBorder="1" applyAlignment="1">
      <alignment horizontal="center" vertical="center" wrapText="1"/>
    </xf>
    <xf numFmtId="0" fontId="20" fillId="0" borderId="4" xfId="0" quotePrefix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20" fillId="2" borderId="7" xfId="0" applyFont="1" applyFill="1" applyBorder="1" applyAlignment="1">
      <alignment horizontal="center" vertical="center" wrapText="1"/>
    </xf>
    <xf numFmtId="0" fontId="20" fillId="2" borderId="8" xfId="0" applyFont="1" applyFill="1" applyBorder="1" applyAlignment="1">
      <alignment horizontal="center" vertical="center" wrapText="1"/>
    </xf>
    <xf numFmtId="0" fontId="20" fillId="2" borderId="9" xfId="0" applyFont="1" applyFill="1" applyBorder="1" applyAlignment="1">
      <alignment horizontal="center" vertical="center" wrapText="1"/>
    </xf>
    <xf numFmtId="0" fontId="20" fillId="2" borderId="10" xfId="0" applyFont="1" applyFill="1" applyBorder="1" applyAlignment="1">
      <alignment horizontal="center" vertical="center" wrapText="1"/>
    </xf>
    <xf numFmtId="0" fontId="20" fillId="2" borderId="0" xfId="0" applyFont="1" applyFill="1" applyAlignment="1">
      <alignment horizontal="center" vertical="center" wrapText="1"/>
    </xf>
    <xf numFmtId="0" fontId="20" fillId="2" borderId="18" xfId="0" applyFont="1" applyFill="1" applyBorder="1" applyAlignment="1">
      <alignment horizontal="center" vertical="center" wrapText="1"/>
    </xf>
    <xf numFmtId="0" fontId="20" fillId="2" borderId="13" xfId="0" applyFont="1" applyFill="1" applyBorder="1" applyAlignment="1">
      <alignment horizontal="center" vertical="center" wrapText="1"/>
    </xf>
    <xf numFmtId="0" fontId="20" fillId="2" borderId="14" xfId="0" applyFont="1" applyFill="1" applyBorder="1" applyAlignment="1">
      <alignment horizontal="center" vertical="center" wrapText="1"/>
    </xf>
    <xf numFmtId="0" fontId="20" fillId="2" borderId="31" xfId="0" applyFont="1" applyFill="1" applyBorder="1" applyAlignment="1">
      <alignment horizontal="center" vertical="center" wrapText="1"/>
    </xf>
    <xf numFmtId="166" fontId="13" fillId="10" borderId="64" xfId="0" quotePrefix="1" applyNumberFormat="1" applyFont="1" applyFill="1" applyBorder="1" applyAlignment="1">
      <alignment horizontal="center"/>
    </xf>
    <xf numFmtId="166" fontId="13" fillId="10" borderId="65" xfId="0" quotePrefix="1" applyNumberFormat="1" applyFont="1" applyFill="1" applyBorder="1" applyAlignment="1">
      <alignment horizontal="center"/>
    </xf>
    <xf numFmtId="166" fontId="13" fillId="10" borderId="66" xfId="0" quotePrefix="1" applyNumberFormat="1" applyFont="1" applyFill="1" applyBorder="1" applyAlignment="1">
      <alignment horizontal="center"/>
    </xf>
    <xf numFmtId="0" fontId="28" fillId="0" borderId="13" xfId="0" applyFont="1" applyBorder="1" applyAlignment="1">
      <alignment horizontal="left"/>
    </xf>
    <xf numFmtId="0" fontId="28" fillId="0" borderId="14" xfId="0" applyFont="1" applyBorder="1" applyAlignment="1">
      <alignment horizontal="left"/>
    </xf>
    <xf numFmtId="0" fontId="28" fillId="0" borderId="31" xfId="0" applyFont="1" applyBorder="1" applyAlignment="1">
      <alignment horizontal="left"/>
    </xf>
    <xf numFmtId="0" fontId="13" fillId="0" borderId="4" xfId="0" applyFont="1" applyBorder="1" applyAlignment="1">
      <alignment horizontal="left" vertical="center"/>
    </xf>
    <xf numFmtId="0" fontId="13" fillId="0" borderId="25" xfId="0" applyFont="1" applyBorder="1" applyAlignment="1">
      <alignment horizontal="left" vertical="center"/>
    </xf>
    <xf numFmtId="0" fontId="13" fillId="0" borderId="2" xfId="0" applyFont="1" applyBorder="1" applyAlignment="1">
      <alignment horizontal="center" vertical="center"/>
    </xf>
    <xf numFmtId="0" fontId="13" fillId="0" borderId="52" xfId="0" applyFont="1" applyBorder="1" applyAlignment="1">
      <alignment horizontal="center" vertical="center"/>
    </xf>
    <xf numFmtId="49" fontId="13" fillId="0" borderId="2" xfId="0" applyNumberFormat="1" applyFont="1" applyBorder="1" applyAlignment="1">
      <alignment horizontal="left" vertical="center"/>
    </xf>
    <xf numFmtId="49" fontId="13" fillId="0" borderId="52" xfId="0" applyNumberFormat="1" applyFont="1" applyBorder="1" applyAlignment="1">
      <alignment horizontal="left" vertical="center"/>
    </xf>
    <xf numFmtId="164" fontId="11" fillId="0" borderId="4" xfId="0" applyNumberFormat="1" applyFont="1" applyBorder="1" applyAlignment="1">
      <alignment horizontal="left" vertical="center"/>
    </xf>
    <xf numFmtId="0" fontId="23" fillId="0" borderId="59" xfId="0" applyFont="1" applyBorder="1" applyAlignment="1">
      <alignment horizontal="center"/>
    </xf>
    <xf numFmtId="0" fontId="13" fillId="0" borderId="4" xfId="0" applyFont="1" applyBorder="1" applyAlignment="1">
      <alignment horizontal="left" vertical="center" wrapText="1"/>
    </xf>
    <xf numFmtId="0" fontId="13" fillId="0" borderId="25" xfId="0" applyFont="1" applyBorder="1" applyAlignment="1">
      <alignment horizontal="left" vertical="center" wrapText="1"/>
    </xf>
    <xf numFmtId="0" fontId="14" fillId="0" borderId="23" xfId="0" applyFont="1" applyBorder="1" applyAlignment="1">
      <alignment horizontal="left" vertical="center" wrapText="1"/>
    </xf>
    <xf numFmtId="0" fontId="14" fillId="0" borderId="20" xfId="0" applyFont="1" applyBorder="1" applyAlignment="1">
      <alignment horizontal="left" vertical="center" wrapText="1"/>
    </xf>
    <xf numFmtId="0" fontId="14" fillId="0" borderId="24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0" fontId="14" fillId="0" borderId="25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wrapText="1"/>
    </xf>
    <xf numFmtId="0" fontId="14" fillId="2" borderId="37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14" fillId="2" borderId="36" xfId="0" applyFont="1" applyFill="1" applyBorder="1" applyAlignment="1">
      <alignment horizontal="center" vertical="center" wrapText="1"/>
    </xf>
    <xf numFmtId="0" fontId="14" fillId="2" borderId="41" xfId="0" applyFont="1" applyFill="1" applyBorder="1" applyAlignment="1">
      <alignment horizontal="center" vertical="center" wrapText="1"/>
    </xf>
    <xf numFmtId="0" fontId="14" fillId="2" borderId="42" xfId="0" applyFont="1" applyFill="1" applyBorder="1" applyAlignment="1">
      <alignment horizontal="center" vertical="center" wrapText="1"/>
    </xf>
    <xf numFmtId="0" fontId="14" fillId="2" borderId="43" xfId="0" applyFont="1" applyFill="1" applyBorder="1" applyAlignment="1">
      <alignment horizontal="center" vertical="center" wrapText="1"/>
    </xf>
    <xf numFmtId="14" fontId="10" fillId="0" borderId="23" xfId="0" applyNumberFormat="1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164" fontId="11" fillId="0" borderId="2" xfId="0" applyNumberFormat="1" applyFont="1" applyBorder="1" applyAlignment="1">
      <alignment horizontal="left" vertical="center"/>
    </xf>
    <xf numFmtId="0" fontId="22" fillId="2" borderId="40" xfId="0" applyFont="1" applyFill="1" applyBorder="1" applyAlignment="1">
      <alignment horizontal="left"/>
    </xf>
    <xf numFmtId="0" fontId="22" fillId="2" borderId="38" xfId="0" applyFont="1" applyFill="1" applyBorder="1" applyAlignment="1">
      <alignment horizontal="left"/>
    </xf>
    <xf numFmtId="0" fontId="22" fillId="2" borderId="39" xfId="0" applyFont="1" applyFill="1" applyBorder="1" applyAlignment="1">
      <alignment horizontal="left"/>
    </xf>
    <xf numFmtId="0" fontId="28" fillId="0" borderId="41" xfId="0" applyFont="1" applyBorder="1" applyAlignment="1">
      <alignment horizontal="left" wrapText="1"/>
    </xf>
    <xf numFmtId="0" fontId="28" fillId="0" borderId="42" xfId="0" applyFont="1" applyBorder="1" applyAlignment="1">
      <alignment horizontal="left" wrapText="1"/>
    </xf>
    <xf numFmtId="0" fontId="28" fillId="0" borderId="43" xfId="0" applyFont="1" applyBorder="1" applyAlignment="1">
      <alignment horizontal="left" wrapText="1"/>
    </xf>
    <xf numFmtId="0" fontId="10" fillId="7" borderId="10" xfId="0" applyFont="1" applyFill="1" applyBorder="1" applyAlignment="1">
      <alignment horizontal="center" vertical="top"/>
    </xf>
    <xf numFmtId="0" fontId="10" fillId="7" borderId="0" xfId="0" applyFont="1" applyFill="1" applyAlignment="1">
      <alignment horizontal="center" vertical="top"/>
    </xf>
    <xf numFmtId="0" fontId="10" fillId="7" borderId="0" xfId="0" applyFont="1" applyFill="1" applyAlignment="1">
      <alignment horizontal="center"/>
    </xf>
    <xf numFmtId="0" fontId="10" fillId="7" borderId="10" xfId="0" applyFont="1" applyFill="1" applyBorder="1" applyAlignment="1">
      <alignment horizontal="right"/>
    </xf>
    <xf numFmtId="0" fontId="10" fillId="7" borderId="0" xfId="0" applyFont="1" applyFill="1" applyAlignment="1">
      <alignment horizontal="right"/>
    </xf>
    <xf numFmtId="0" fontId="10" fillId="7" borderId="10" xfId="0" applyFont="1" applyFill="1" applyBorder="1" applyAlignment="1">
      <alignment horizontal="right" vertical="top"/>
    </xf>
    <xf numFmtId="0" fontId="10" fillId="7" borderId="0" xfId="0" applyFont="1" applyFill="1" applyAlignment="1">
      <alignment horizontal="right" vertical="top"/>
    </xf>
    <xf numFmtId="0" fontId="18" fillId="8" borderId="7" xfId="0" applyFont="1" applyFill="1" applyBorder="1" applyAlignment="1">
      <alignment horizontal="center" vertical="center"/>
    </xf>
    <xf numFmtId="0" fontId="18" fillId="8" borderId="8" xfId="0" applyFont="1" applyFill="1" applyBorder="1" applyAlignment="1">
      <alignment horizontal="center" vertical="center"/>
    </xf>
    <xf numFmtId="0" fontId="18" fillId="8" borderId="9" xfId="0" applyFont="1" applyFill="1" applyBorder="1" applyAlignment="1">
      <alignment horizontal="center" vertical="center"/>
    </xf>
    <xf numFmtId="0" fontId="18" fillId="8" borderId="13" xfId="0" applyFont="1" applyFill="1" applyBorder="1" applyAlignment="1">
      <alignment horizontal="center" vertical="center"/>
    </xf>
    <xf numFmtId="0" fontId="18" fillId="8" borderId="14" xfId="0" applyFont="1" applyFill="1" applyBorder="1" applyAlignment="1">
      <alignment horizontal="center" vertical="center"/>
    </xf>
    <xf numFmtId="0" fontId="18" fillId="8" borderId="31" xfId="0" applyFont="1" applyFill="1" applyBorder="1" applyAlignment="1">
      <alignment horizontal="center" vertical="center"/>
    </xf>
    <xf numFmtId="0" fontId="12" fillId="7" borderId="61" xfId="0" applyFont="1" applyFill="1" applyBorder="1" applyAlignment="1">
      <alignment horizontal="center"/>
    </xf>
    <xf numFmtId="0" fontId="12" fillId="7" borderId="8" xfId="0" applyFont="1" applyFill="1" applyBorder="1" applyAlignment="1">
      <alignment horizontal="center"/>
    </xf>
    <xf numFmtId="0" fontId="12" fillId="7" borderId="9" xfId="0" applyFont="1" applyFill="1" applyBorder="1" applyAlignment="1">
      <alignment horizontal="center"/>
    </xf>
    <xf numFmtId="0" fontId="13" fillId="0" borderId="67" xfId="0" applyFont="1" applyBorder="1" applyAlignment="1">
      <alignment horizontal="left"/>
    </xf>
    <xf numFmtId="0" fontId="13" fillId="0" borderId="8" xfId="0" applyFont="1" applyBorder="1" applyAlignment="1">
      <alignment horizontal="left"/>
    </xf>
    <xf numFmtId="0" fontId="13" fillId="0" borderId="90" xfId="0" applyFont="1" applyBorder="1" applyAlignment="1">
      <alignment horizontal="left"/>
    </xf>
    <xf numFmtId="0" fontId="13" fillId="0" borderId="26" xfId="0" applyFont="1" applyBorder="1" applyAlignment="1">
      <alignment horizontal="left"/>
    </xf>
    <xf numFmtId="0" fontId="13" fillId="0" borderId="68" xfId="0" applyFont="1" applyBorder="1" applyAlignment="1">
      <alignment horizontal="center"/>
    </xf>
    <xf numFmtId="0" fontId="13" fillId="0" borderId="69" xfId="0" applyFont="1" applyBorder="1" applyAlignment="1">
      <alignment horizontal="center"/>
    </xf>
    <xf numFmtId="0" fontId="13" fillId="0" borderId="54" xfId="0" applyFont="1" applyBorder="1" applyAlignment="1">
      <alignment horizontal="left"/>
    </xf>
    <xf numFmtId="0" fontId="13" fillId="0" borderId="5" xfId="0" applyFont="1" applyBorder="1" applyAlignment="1">
      <alignment horizontal="left"/>
    </xf>
    <xf numFmtId="0" fontId="13" fillId="0" borderId="6" xfId="0" applyFont="1" applyBorder="1" applyAlignment="1">
      <alignment horizontal="center"/>
    </xf>
    <xf numFmtId="0" fontId="12" fillId="3" borderId="62" xfId="0" applyFont="1" applyFill="1" applyBorder="1" applyAlignment="1">
      <alignment horizontal="left" vertical="center" wrapText="1"/>
    </xf>
    <xf numFmtId="0" fontId="12" fillId="3" borderId="38" xfId="0" applyFont="1" applyFill="1" applyBorder="1" applyAlignment="1">
      <alignment horizontal="left" vertical="center" wrapText="1"/>
    </xf>
    <xf numFmtId="0" fontId="12" fillId="3" borderId="63" xfId="0" applyFont="1" applyFill="1" applyBorder="1" applyAlignment="1">
      <alignment horizontal="left" vertical="center" wrapText="1"/>
    </xf>
    <xf numFmtId="0" fontId="12" fillId="3" borderId="3" xfId="0" applyFont="1" applyFill="1" applyBorder="1" applyAlignment="1">
      <alignment horizontal="left" vertical="center" wrapText="1"/>
    </xf>
    <xf numFmtId="0" fontId="12" fillId="3" borderId="4" xfId="0" applyFont="1" applyFill="1" applyBorder="1" applyAlignment="1">
      <alignment horizontal="left" vertical="center" wrapText="1"/>
    </xf>
    <xf numFmtId="0" fontId="12" fillId="3" borderId="25" xfId="0" applyFont="1" applyFill="1" applyBorder="1" applyAlignment="1">
      <alignment horizontal="left" vertical="center" wrapText="1"/>
    </xf>
    <xf numFmtId="0" fontId="12" fillId="0" borderId="107" xfId="0" applyFont="1" applyBorder="1" applyAlignment="1">
      <alignment horizontal="center" vertical="top"/>
    </xf>
    <xf numFmtId="0" fontId="12" fillId="0" borderId="108" xfId="0" applyFont="1" applyBorder="1" applyAlignment="1">
      <alignment horizontal="center" vertical="top"/>
    </xf>
    <xf numFmtId="0" fontId="12" fillId="0" borderId="109" xfId="0" applyFont="1" applyBorder="1" applyAlignment="1">
      <alignment horizontal="center" vertical="top"/>
    </xf>
    <xf numFmtId="0" fontId="12" fillId="0" borderId="110" xfId="0" applyFont="1" applyBorder="1" applyAlignment="1">
      <alignment horizontal="center" vertical="center"/>
    </xf>
    <xf numFmtId="2" fontId="16" fillId="0" borderId="110" xfId="0" applyNumberFormat="1" applyFont="1" applyBorder="1" applyAlignment="1">
      <alignment horizontal="center" vertical="center"/>
    </xf>
    <xf numFmtId="0" fontId="16" fillId="0" borderId="102" xfId="0" applyFont="1" applyBorder="1" applyAlignment="1">
      <alignment horizontal="center" vertical="center"/>
    </xf>
    <xf numFmtId="2" fontId="5" fillId="0" borderId="110" xfId="0" applyNumberFormat="1" applyFont="1" applyBorder="1" applyAlignment="1">
      <alignment horizontal="center" vertical="center"/>
    </xf>
    <xf numFmtId="0" fontId="16" fillId="0" borderId="0" xfId="0" applyFont="1" applyAlignment="1">
      <alignment horizontal="right" wrapText="1"/>
    </xf>
    <xf numFmtId="0" fontId="16" fillId="0" borderId="111" xfId="0" applyFont="1" applyBorder="1" applyAlignment="1">
      <alignment horizontal="center" vertical="center"/>
    </xf>
    <xf numFmtId="0" fontId="16" fillId="0" borderId="112" xfId="0" applyFont="1" applyBorder="1" applyAlignment="1">
      <alignment horizontal="center" vertical="center"/>
    </xf>
    <xf numFmtId="0" fontId="16" fillId="0" borderId="113" xfId="0" applyFont="1" applyBorder="1" applyAlignment="1">
      <alignment horizontal="center" vertical="center"/>
    </xf>
    <xf numFmtId="2" fontId="16" fillId="0" borderId="111" xfId="0" applyNumberFormat="1" applyFont="1" applyBorder="1" applyAlignment="1">
      <alignment horizontal="center" vertical="center"/>
    </xf>
    <xf numFmtId="2" fontId="16" fillId="0" borderId="112" xfId="0" applyNumberFormat="1" applyFont="1" applyBorder="1" applyAlignment="1">
      <alignment horizontal="center" vertical="center"/>
    </xf>
    <xf numFmtId="2" fontId="16" fillId="0" borderId="113" xfId="0" applyNumberFormat="1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110" xfId="0" applyFont="1" applyBorder="1" applyAlignment="1">
      <alignment horizontal="center" vertical="center"/>
    </xf>
    <xf numFmtId="0" fontId="48" fillId="12" borderId="98" xfId="0" applyFont="1" applyFill="1" applyBorder="1" applyAlignment="1">
      <alignment horizontal="left"/>
    </xf>
    <xf numFmtId="0" fontId="48" fillId="12" borderId="99" xfId="0" applyFont="1" applyFill="1" applyBorder="1" applyAlignment="1">
      <alignment horizontal="left"/>
    </xf>
    <xf numFmtId="0" fontId="16" fillId="0" borderId="100" xfId="0" applyFont="1" applyBorder="1" applyAlignment="1">
      <alignment horizontal="center" vertical="center"/>
    </xf>
    <xf numFmtId="0" fontId="16" fillId="0" borderId="101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89" xfId="0" applyFont="1" applyBorder="1" applyAlignment="1">
      <alignment horizontal="center" vertical="center" wrapText="1"/>
    </xf>
    <xf numFmtId="2" fontId="19" fillId="0" borderId="105" xfId="0" applyNumberFormat="1" applyFont="1" applyBorder="1" applyAlignment="1">
      <alignment horizontal="center" vertical="center"/>
    </xf>
    <xf numFmtId="0" fontId="16" fillId="0" borderId="88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9" fillId="0" borderId="108" xfId="0" applyFont="1" applyBorder="1" applyAlignment="1">
      <alignment vertical="center"/>
    </xf>
    <xf numFmtId="0" fontId="11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19" fillId="0" borderId="108" xfId="0" applyFont="1" applyBorder="1" applyAlignment="1">
      <alignment horizontal="center" vertical="center"/>
    </xf>
    <xf numFmtId="0" fontId="19" fillId="0" borderId="88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center" vertical="center"/>
    </xf>
    <xf numFmtId="0" fontId="19" fillId="0" borderId="98" xfId="0" applyFont="1" applyBorder="1" applyAlignment="1">
      <alignment horizontal="center" vertical="center"/>
    </xf>
    <xf numFmtId="0" fontId="16" fillId="0" borderId="102" xfId="0" applyFont="1" applyBorder="1" applyAlignment="1">
      <alignment horizontal="center" vertical="center" textRotation="255"/>
    </xf>
    <xf numFmtId="0" fontId="5" fillId="0" borderId="104" xfId="0" applyFont="1" applyBorder="1" applyAlignment="1">
      <alignment textRotation="255"/>
    </xf>
    <xf numFmtId="0" fontId="49" fillId="12" borderId="97" xfId="0" applyFont="1" applyFill="1" applyBorder="1" applyAlignment="1">
      <alignment horizontal="left"/>
    </xf>
    <xf numFmtId="0" fontId="49" fillId="12" borderId="98" xfId="0" applyFont="1" applyFill="1" applyBorder="1" applyAlignment="1">
      <alignment horizontal="left"/>
    </xf>
    <xf numFmtId="0" fontId="49" fillId="12" borderId="99" xfId="0" applyFont="1" applyFill="1" applyBorder="1" applyAlignment="1">
      <alignment horizontal="left"/>
    </xf>
    <xf numFmtId="0" fontId="19" fillId="0" borderId="26" xfId="0" applyFont="1" applyBorder="1" applyAlignment="1">
      <alignment vertical="center"/>
    </xf>
    <xf numFmtId="0" fontId="19" fillId="0" borderId="26" xfId="0" applyFont="1" applyBorder="1" applyAlignment="1">
      <alignment horizontal="center" vertical="center"/>
    </xf>
    <xf numFmtId="0" fontId="5" fillId="0" borderId="104" xfId="0" applyFont="1" applyBorder="1" applyAlignment="1">
      <alignment horizontal="center" vertical="center" textRotation="255"/>
    </xf>
    <xf numFmtId="0" fontId="5" fillId="0" borderId="103" xfId="0" applyFont="1" applyBorder="1" applyAlignment="1">
      <alignment horizontal="center" vertical="center" textRotation="255"/>
    </xf>
    <xf numFmtId="0" fontId="4" fillId="4" borderId="97" xfId="0" applyFont="1" applyFill="1" applyBorder="1" applyAlignment="1">
      <alignment horizontal="center" vertical="center" wrapText="1"/>
    </xf>
    <xf numFmtId="0" fontId="44" fillId="0" borderId="98" xfId="0" applyFont="1" applyBorder="1" applyAlignment="1">
      <alignment horizontal="center" vertical="center" wrapText="1"/>
    </xf>
    <xf numFmtId="0" fontId="45" fillId="0" borderId="98" xfId="0" applyFont="1" applyBorder="1" applyAlignment="1">
      <alignment horizontal="center" vertical="center"/>
    </xf>
    <xf numFmtId="0" fontId="15" fillId="0" borderId="98" xfId="0" applyFont="1" applyBorder="1" applyAlignment="1">
      <alignment horizontal="center" vertical="center"/>
    </xf>
    <xf numFmtId="0" fontId="34" fillId="4" borderId="98" xfId="0" applyFont="1" applyFill="1" applyBorder="1" applyAlignment="1">
      <alignment horizontal="center" vertical="center" wrapText="1"/>
    </xf>
    <xf numFmtId="0" fontId="3" fillId="0" borderId="98" xfId="0" applyFont="1" applyBorder="1" applyAlignment="1">
      <alignment horizontal="center" vertical="center" wrapText="1"/>
    </xf>
    <xf numFmtId="0" fontId="3" fillId="0" borderId="99" xfId="0" applyFont="1" applyBorder="1" applyAlignment="1">
      <alignment horizontal="center" vertical="center" wrapText="1"/>
    </xf>
    <xf numFmtId="0" fontId="16" fillId="0" borderId="97" xfId="0" applyFont="1" applyBorder="1" applyAlignment="1">
      <alignment horizontal="left" vertical="center"/>
    </xf>
    <xf numFmtId="0" fontId="16" fillId="0" borderId="98" xfId="0" applyFont="1" applyBorder="1" applyAlignment="1">
      <alignment horizontal="left" vertical="center"/>
    </xf>
    <xf numFmtId="0" fontId="16" fillId="0" borderId="99" xfId="0" applyFont="1" applyBorder="1" applyAlignment="1">
      <alignment horizontal="left" vertical="center"/>
    </xf>
    <xf numFmtId="0" fontId="13" fillId="0" borderId="97" xfId="0" applyFont="1" applyBorder="1" applyAlignment="1">
      <alignment horizontal="center" vertical="center" wrapText="1"/>
    </xf>
    <xf numFmtId="0" fontId="10" fillId="0" borderId="98" xfId="0" applyFont="1" applyBorder="1" applyAlignment="1">
      <alignment horizontal="center" vertical="center" wrapText="1"/>
    </xf>
    <xf numFmtId="0" fontId="10" fillId="0" borderId="99" xfId="0" applyFont="1" applyBorder="1" applyAlignment="1">
      <alignment horizontal="center" vertical="center"/>
    </xf>
    <xf numFmtId="0" fontId="26" fillId="0" borderId="102" xfId="0" applyFont="1" applyBorder="1" applyAlignment="1">
      <alignment horizontal="center" vertical="center" wrapText="1"/>
    </xf>
    <xf numFmtId="0" fontId="26" fillId="0" borderId="103" xfId="0" applyFont="1" applyBorder="1" applyAlignment="1">
      <alignment horizontal="center" vertical="center" wrapText="1"/>
    </xf>
    <xf numFmtId="0" fontId="16" fillId="0" borderId="98" xfId="0" applyFont="1" applyBorder="1" applyAlignment="1">
      <alignment horizontal="center" vertical="center"/>
    </xf>
    <xf numFmtId="0" fontId="16" fillId="0" borderId="99" xfId="0" applyFont="1" applyBorder="1" applyAlignment="1">
      <alignment horizontal="center" vertical="center"/>
    </xf>
    <xf numFmtId="0" fontId="5" fillId="0" borderId="90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5" fillId="0" borderId="69" xfId="0" applyFont="1" applyBorder="1" applyAlignment="1">
      <alignment horizontal="center"/>
    </xf>
    <xf numFmtId="0" fontId="12" fillId="0" borderId="93" xfId="0" applyFont="1" applyBorder="1" applyAlignment="1">
      <alignment horizontal="center"/>
    </xf>
    <xf numFmtId="0" fontId="12" fillId="0" borderId="94" xfId="0" applyFont="1" applyBorder="1" applyAlignment="1">
      <alignment horizontal="center"/>
    </xf>
    <xf numFmtId="0" fontId="12" fillId="0" borderId="95" xfId="0" applyFont="1" applyBorder="1" applyAlignment="1">
      <alignment horizontal="center"/>
    </xf>
    <xf numFmtId="0" fontId="12" fillId="0" borderId="0" xfId="0" applyFont="1" applyAlignment="1">
      <alignment horizontal="center" vertical="top"/>
    </xf>
    <xf numFmtId="0" fontId="13" fillId="0" borderId="1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6" fillId="0" borderId="52" xfId="0" applyFont="1" applyBorder="1" applyAlignment="1">
      <alignment horizontal="center"/>
    </xf>
    <xf numFmtId="0" fontId="12" fillId="0" borderId="0" xfId="0" applyFont="1" applyAlignment="1">
      <alignment horizontal="left" vertical="center" wrapText="1"/>
    </xf>
    <xf numFmtId="2" fontId="13" fillId="0" borderId="1" xfId="0" applyNumberFormat="1" applyFont="1" applyBorder="1" applyAlignment="1">
      <alignment horizontal="center"/>
    </xf>
    <xf numFmtId="2" fontId="13" fillId="0" borderId="2" xfId="0" applyNumberFormat="1" applyFont="1" applyBorder="1" applyAlignment="1">
      <alignment horizontal="center"/>
    </xf>
    <xf numFmtId="2" fontId="13" fillId="0" borderId="52" xfId="0" applyNumberFormat="1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3" fillId="0" borderId="29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25" xfId="0" applyFont="1" applyBorder="1" applyAlignment="1">
      <alignment horizontal="center"/>
    </xf>
    <xf numFmtId="0" fontId="16" fillId="0" borderId="2" xfId="0" applyFont="1" applyBorder="1"/>
    <xf numFmtId="4" fontId="13" fillId="0" borderId="1" xfId="0" applyNumberFormat="1" applyFont="1" applyBorder="1" applyAlignment="1">
      <alignment horizontal="center"/>
    </xf>
    <xf numFmtId="4" fontId="16" fillId="0" borderId="2" xfId="0" applyNumberFormat="1" applyFont="1" applyBorder="1"/>
    <xf numFmtId="4" fontId="16" fillId="0" borderId="52" xfId="0" applyNumberFormat="1" applyFont="1" applyBorder="1"/>
    <xf numFmtId="165" fontId="12" fillId="0" borderId="23" xfId="0" applyNumberFormat="1" applyFont="1" applyBorder="1" applyAlignment="1">
      <alignment horizontal="center" vertical="center"/>
    </xf>
    <xf numFmtId="165" fontId="12" fillId="0" borderId="20" xfId="0" applyNumberFormat="1" applyFont="1" applyBorder="1" applyAlignment="1">
      <alignment horizontal="center" vertical="center"/>
    </xf>
    <xf numFmtId="165" fontId="12" fillId="0" borderId="24" xfId="0" applyNumberFormat="1" applyFont="1" applyBorder="1" applyAlignment="1">
      <alignment horizontal="center" vertical="center"/>
    </xf>
    <xf numFmtId="165" fontId="12" fillId="0" borderId="3" xfId="0" applyNumberFormat="1" applyFont="1" applyBorder="1" applyAlignment="1">
      <alignment horizontal="center" vertical="center"/>
    </xf>
    <xf numFmtId="165" fontId="12" fillId="0" borderId="4" xfId="0" applyNumberFormat="1" applyFont="1" applyBorder="1" applyAlignment="1">
      <alignment horizontal="center" vertical="center"/>
    </xf>
    <xf numFmtId="165" fontId="12" fillId="0" borderId="25" xfId="0" applyNumberFormat="1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2" fillId="0" borderId="83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84" xfId="0" applyFont="1" applyBorder="1" applyAlignment="1">
      <alignment horizontal="center" vertical="center"/>
    </xf>
    <xf numFmtId="0" fontId="16" fillId="0" borderId="70" xfId="0" applyFont="1" applyBorder="1" applyAlignment="1">
      <alignment horizontal="center" vertical="center"/>
    </xf>
    <xf numFmtId="0" fontId="16" fillId="0" borderId="71" xfId="0" applyFont="1" applyBorder="1" applyAlignment="1">
      <alignment horizontal="center" vertical="center"/>
    </xf>
    <xf numFmtId="0" fontId="16" fillId="0" borderId="72" xfId="0" applyFont="1" applyBorder="1" applyAlignment="1">
      <alignment horizontal="center" vertical="center"/>
    </xf>
    <xf numFmtId="0" fontId="16" fillId="0" borderId="73" xfId="0" applyFont="1" applyBorder="1" applyAlignment="1">
      <alignment horizontal="center" vertical="center"/>
    </xf>
    <xf numFmtId="0" fontId="16" fillId="0" borderId="74" xfId="0" applyFont="1" applyBorder="1" applyAlignment="1">
      <alignment horizontal="center" vertical="center"/>
    </xf>
    <xf numFmtId="0" fontId="16" fillId="0" borderId="75" xfId="0" applyFont="1" applyBorder="1" applyAlignment="1">
      <alignment horizontal="center" vertical="center"/>
    </xf>
    <xf numFmtId="4" fontId="16" fillId="0" borderId="70" xfId="0" applyNumberFormat="1" applyFont="1" applyBorder="1" applyAlignment="1">
      <alignment horizontal="center" vertical="center"/>
    </xf>
    <xf numFmtId="4" fontId="16" fillId="0" borderId="71" xfId="0" applyNumberFormat="1" applyFont="1" applyBorder="1" applyAlignment="1">
      <alignment horizontal="center" vertical="center"/>
    </xf>
    <xf numFmtId="4" fontId="16" fillId="0" borderId="72" xfId="0" applyNumberFormat="1" applyFont="1" applyBorder="1" applyAlignment="1">
      <alignment horizontal="center" vertical="center"/>
    </xf>
    <xf numFmtId="4" fontId="16" fillId="0" borderId="73" xfId="0" applyNumberFormat="1" applyFont="1" applyBorder="1" applyAlignment="1">
      <alignment horizontal="center" vertical="center"/>
    </xf>
    <xf numFmtId="4" fontId="16" fillId="0" borderId="74" xfId="0" applyNumberFormat="1" applyFont="1" applyBorder="1" applyAlignment="1">
      <alignment horizontal="center" vertical="center"/>
    </xf>
    <xf numFmtId="4" fontId="16" fillId="0" borderId="75" xfId="0" applyNumberFormat="1" applyFont="1" applyBorder="1" applyAlignment="1">
      <alignment horizontal="center" vertical="center"/>
    </xf>
    <xf numFmtId="2" fontId="16" fillId="0" borderId="2" xfId="0" applyNumberFormat="1" applyFont="1" applyBorder="1" applyAlignment="1">
      <alignment horizontal="center"/>
    </xf>
    <xf numFmtId="0" fontId="16" fillId="0" borderId="52" xfId="0" applyFont="1" applyBorder="1"/>
    <xf numFmtId="0" fontId="16" fillId="0" borderId="40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wrapText="1"/>
    </xf>
    <xf numFmtId="0" fontId="13" fillId="0" borderId="0" xfId="0" applyFont="1" applyAlignment="1">
      <alignment horizontal="center" wrapText="1"/>
    </xf>
    <xf numFmtId="0" fontId="13" fillId="0" borderId="29" xfId="0" applyFont="1" applyBorder="1" applyAlignment="1">
      <alignment horizontal="center" wrapText="1"/>
    </xf>
    <xf numFmtId="0" fontId="13" fillId="0" borderId="3" xfId="0" applyFont="1" applyBorder="1" applyAlignment="1">
      <alignment horizontal="center" wrapText="1"/>
    </xf>
    <xf numFmtId="0" fontId="13" fillId="0" borderId="4" xfId="0" applyFont="1" applyBorder="1" applyAlignment="1">
      <alignment horizontal="center" wrapText="1"/>
    </xf>
    <xf numFmtId="0" fontId="13" fillId="0" borderId="25" xfId="0" applyFont="1" applyBorder="1" applyAlignment="1">
      <alignment horizontal="center" wrapText="1"/>
    </xf>
    <xf numFmtId="165" fontId="12" fillId="11" borderId="23" xfId="0" applyNumberFormat="1" applyFont="1" applyFill="1" applyBorder="1" applyAlignment="1">
      <alignment horizontal="center" vertical="center"/>
    </xf>
    <xf numFmtId="165" fontId="12" fillId="11" borderId="20" xfId="0" applyNumberFormat="1" applyFont="1" applyFill="1" applyBorder="1" applyAlignment="1">
      <alignment horizontal="center" vertical="center"/>
    </xf>
    <xf numFmtId="165" fontId="12" fillId="11" borderId="24" xfId="0" applyNumberFormat="1" applyFont="1" applyFill="1" applyBorder="1" applyAlignment="1">
      <alignment horizontal="center" vertical="center"/>
    </xf>
    <xf numFmtId="165" fontId="12" fillId="11" borderId="3" xfId="0" applyNumberFormat="1" applyFont="1" applyFill="1" applyBorder="1" applyAlignment="1">
      <alignment horizontal="center" vertical="center"/>
    </xf>
    <xf numFmtId="165" fontId="12" fillId="11" borderId="4" xfId="0" applyNumberFormat="1" applyFont="1" applyFill="1" applyBorder="1" applyAlignment="1">
      <alignment horizontal="center" vertical="center"/>
    </xf>
    <xf numFmtId="165" fontId="12" fillId="11" borderId="25" xfId="0" applyNumberFormat="1" applyFont="1" applyFill="1" applyBorder="1" applyAlignment="1">
      <alignment horizontal="center" vertical="center"/>
    </xf>
    <xf numFmtId="0" fontId="12" fillId="0" borderId="23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12" fillId="11" borderId="23" xfId="0" applyFont="1" applyFill="1" applyBorder="1" applyAlignment="1">
      <alignment horizontal="center" vertical="center" wrapText="1"/>
    </xf>
    <xf numFmtId="0" fontId="12" fillId="11" borderId="20" xfId="0" applyFont="1" applyFill="1" applyBorder="1" applyAlignment="1">
      <alignment horizontal="center" vertical="center" wrapText="1"/>
    </xf>
    <xf numFmtId="0" fontId="12" fillId="11" borderId="24" xfId="0" applyFont="1" applyFill="1" applyBorder="1" applyAlignment="1">
      <alignment horizontal="center" vertical="center" wrapText="1"/>
    </xf>
    <xf numFmtId="0" fontId="12" fillId="11" borderId="3" xfId="0" applyFont="1" applyFill="1" applyBorder="1" applyAlignment="1">
      <alignment horizontal="center" vertical="center" wrapText="1"/>
    </xf>
    <xf numFmtId="0" fontId="12" fillId="11" borderId="4" xfId="0" applyFont="1" applyFill="1" applyBorder="1" applyAlignment="1">
      <alignment horizontal="center" vertical="center" wrapText="1"/>
    </xf>
    <xf numFmtId="0" fontId="12" fillId="11" borderId="25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/>
    </xf>
    <xf numFmtId="0" fontId="13" fillId="0" borderId="20" xfId="0" applyFont="1" applyBorder="1"/>
    <xf numFmtId="0" fontId="13" fillId="0" borderId="3" xfId="0" applyFont="1" applyBorder="1"/>
    <xf numFmtId="0" fontId="13" fillId="0" borderId="4" xfId="0" applyFont="1" applyBorder="1"/>
    <xf numFmtId="20" fontId="13" fillId="2" borderId="1" xfId="0" applyNumberFormat="1" applyFont="1" applyFill="1" applyBorder="1" applyAlignment="1">
      <alignment horizontal="center"/>
    </xf>
    <xf numFmtId="20" fontId="13" fillId="2" borderId="2" xfId="0" applyNumberFormat="1" applyFont="1" applyFill="1" applyBorder="1" applyAlignment="1">
      <alignment horizontal="center"/>
    </xf>
    <xf numFmtId="0" fontId="13" fillId="0" borderId="23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/>
    </xf>
    <xf numFmtId="0" fontId="16" fillId="0" borderId="23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82" xfId="0" applyFont="1" applyBorder="1" applyAlignment="1">
      <alignment horizontal="center" vertical="center"/>
    </xf>
    <xf numFmtId="0" fontId="33" fillId="0" borderId="4" xfId="0" applyFont="1" applyBorder="1" applyAlignment="1">
      <alignment horizontal="center"/>
    </xf>
    <xf numFmtId="0" fontId="12" fillId="11" borderId="23" xfId="0" applyFont="1" applyFill="1" applyBorder="1" applyAlignment="1">
      <alignment horizontal="center" vertical="center"/>
    </xf>
    <xf numFmtId="0" fontId="12" fillId="11" borderId="20" xfId="0" applyFont="1" applyFill="1" applyBorder="1" applyAlignment="1">
      <alignment horizontal="center" vertical="center"/>
    </xf>
    <xf numFmtId="0" fontId="12" fillId="11" borderId="24" xfId="0" applyFont="1" applyFill="1" applyBorder="1" applyAlignment="1">
      <alignment horizontal="center" vertical="center"/>
    </xf>
    <xf numFmtId="0" fontId="12" fillId="11" borderId="3" xfId="0" applyFont="1" applyFill="1" applyBorder="1" applyAlignment="1">
      <alignment horizontal="center" vertical="center"/>
    </xf>
    <xf numFmtId="0" fontId="12" fillId="11" borderId="4" xfId="0" applyFont="1" applyFill="1" applyBorder="1" applyAlignment="1">
      <alignment horizontal="center" vertical="center"/>
    </xf>
    <xf numFmtId="0" fontId="12" fillId="11" borderId="25" xfId="0" applyFont="1" applyFill="1" applyBorder="1" applyAlignment="1">
      <alignment horizontal="center" vertical="center"/>
    </xf>
    <xf numFmtId="0" fontId="13" fillId="2" borderId="23" xfId="0" applyFont="1" applyFill="1" applyBorder="1" applyAlignment="1">
      <alignment vertical="center"/>
    </xf>
    <xf numFmtId="0" fontId="13" fillId="2" borderId="20" xfId="0" applyFont="1" applyFill="1" applyBorder="1" applyAlignment="1">
      <alignment vertical="center"/>
    </xf>
    <xf numFmtId="0" fontId="33" fillId="0" borderId="8" xfId="0" applyFont="1" applyBorder="1" applyAlignment="1">
      <alignment horizontal="center"/>
    </xf>
    <xf numFmtId="0" fontId="26" fillId="0" borderId="8" xfId="0" applyFont="1" applyBorder="1" applyAlignment="1">
      <alignment horizontal="center" wrapText="1"/>
    </xf>
    <xf numFmtId="0" fontId="26" fillId="0" borderId="0" xfId="0" applyFont="1" applyAlignment="1">
      <alignment horizontal="center" wrapText="1"/>
    </xf>
    <xf numFmtId="0" fontId="13" fillId="0" borderId="24" xfId="0" applyFont="1" applyBorder="1" applyAlignment="1">
      <alignment horizontal="center"/>
    </xf>
    <xf numFmtId="20" fontId="13" fillId="2" borderId="52" xfId="0" applyNumberFormat="1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13" fillId="2" borderId="52" xfId="0" applyFont="1" applyFill="1" applyBorder="1" applyAlignment="1">
      <alignment horizontal="center"/>
    </xf>
    <xf numFmtId="0" fontId="13" fillId="11" borderId="23" xfId="0" applyFont="1" applyFill="1" applyBorder="1" applyAlignment="1">
      <alignment horizontal="center" vertical="center"/>
    </xf>
    <xf numFmtId="0" fontId="13" fillId="11" borderId="24" xfId="0" applyFont="1" applyFill="1" applyBorder="1" applyAlignment="1">
      <alignment horizontal="center" vertical="center"/>
    </xf>
    <xf numFmtId="0" fontId="13" fillId="11" borderId="3" xfId="0" applyFont="1" applyFill="1" applyBorder="1" applyAlignment="1">
      <alignment horizontal="center" vertical="center"/>
    </xf>
    <xf numFmtId="0" fontId="13" fillId="11" borderId="25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6" fillId="0" borderId="4" xfId="0" applyFont="1" applyBorder="1"/>
    <xf numFmtId="2" fontId="16" fillId="0" borderId="76" xfId="0" applyNumberFormat="1" applyFont="1" applyBorder="1" applyAlignment="1">
      <alignment horizontal="center" vertical="center"/>
    </xf>
    <xf numFmtId="2" fontId="16" fillId="0" borderId="77" xfId="0" applyNumberFormat="1" applyFont="1" applyBorder="1" applyAlignment="1">
      <alignment horizontal="center" vertical="center"/>
    </xf>
    <xf numFmtId="2" fontId="16" fillId="0" borderId="78" xfId="0" applyNumberFormat="1" applyFont="1" applyBorder="1" applyAlignment="1">
      <alignment horizontal="center" vertical="center"/>
    </xf>
    <xf numFmtId="2" fontId="16" fillId="0" borderId="79" xfId="0" applyNumberFormat="1" applyFont="1" applyBorder="1" applyAlignment="1">
      <alignment horizontal="center" vertical="center"/>
    </xf>
    <xf numFmtId="2" fontId="16" fillId="0" borderId="80" xfId="0" applyNumberFormat="1" applyFont="1" applyBorder="1" applyAlignment="1">
      <alignment horizontal="center" vertical="center"/>
    </xf>
    <xf numFmtId="2" fontId="16" fillId="0" borderId="81" xfId="0" applyNumberFormat="1" applyFont="1" applyBorder="1" applyAlignment="1">
      <alignment horizontal="center" vertical="center"/>
    </xf>
    <xf numFmtId="0" fontId="11" fillId="0" borderId="0" xfId="0" applyFont="1" applyAlignment="1">
      <alignment horizontal="left" wrapText="1"/>
    </xf>
    <xf numFmtId="0" fontId="16" fillId="0" borderId="29" xfId="0" applyFont="1" applyBorder="1" applyAlignment="1">
      <alignment horizontal="center" vertical="center"/>
    </xf>
    <xf numFmtId="0" fontId="42" fillId="0" borderId="0" xfId="0" quotePrefix="1" applyFont="1" applyAlignment="1">
      <alignment horizontal="right"/>
    </xf>
    <xf numFmtId="0" fontId="4" fillId="4" borderId="0" xfId="0" applyFont="1" applyFill="1" applyAlignment="1">
      <alignment horizontal="left" vertical="center" wrapText="1"/>
    </xf>
    <xf numFmtId="0" fontId="12" fillId="0" borderId="0" xfId="0" applyFont="1" applyAlignment="1">
      <alignment horizontal="left" vertical="top" wrapText="1"/>
    </xf>
    <xf numFmtId="0" fontId="12" fillId="0" borderId="54" xfId="0" applyFont="1" applyBorder="1" applyAlignment="1">
      <alignment horizontal="center" vertical="top"/>
    </xf>
    <xf numFmtId="0" fontId="11" fillId="0" borderId="6" xfId="0" applyFont="1" applyBorder="1" applyAlignment="1">
      <alignment horizontal="center" vertical="top"/>
    </xf>
    <xf numFmtId="0" fontId="13" fillId="0" borderId="88" xfId="0" applyFont="1" applyBorder="1" applyAlignment="1">
      <alignment horizontal="center" vertical="top" wrapText="1"/>
    </xf>
    <xf numFmtId="0" fontId="13" fillId="0" borderId="0" xfId="0" applyFont="1" applyAlignment="1">
      <alignment horizontal="center" vertical="top" wrapText="1"/>
    </xf>
    <xf numFmtId="0" fontId="13" fillId="0" borderId="89" xfId="0" applyFont="1" applyBorder="1" applyAlignment="1">
      <alignment horizontal="center" vertical="top" wrapText="1"/>
    </xf>
    <xf numFmtId="0" fontId="16" fillId="0" borderId="5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86" xfId="0" applyFont="1" applyBorder="1" applyAlignment="1">
      <alignment horizontal="center" vertical="center"/>
    </xf>
    <xf numFmtId="0" fontId="5" fillId="0" borderId="87" xfId="0" applyFont="1" applyBorder="1" applyAlignment="1">
      <alignment horizontal="center" vertical="center"/>
    </xf>
    <xf numFmtId="0" fontId="12" fillId="0" borderId="91" xfId="0" applyFont="1" applyBorder="1" applyAlignment="1">
      <alignment horizontal="center" vertical="top"/>
    </xf>
    <xf numFmtId="0" fontId="11" fillId="0" borderId="20" xfId="0" applyFont="1" applyBorder="1" applyAlignment="1">
      <alignment horizontal="center" vertical="top"/>
    </xf>
    <xf numFmtId="0" fontId="11" fillId="0" borderId="92" xfId="0" applyFont="1" applyBorder="1" applyAlignment="1">
      <alignment horizontal="center" vertical="top"/>
    </xf>
    <xf numFmtId="0" fontId="9" fillId="4" borderId="0" xfId="0" quotePrefix="1" applyFont="1" applyFill="1" applyAlignment="1">
      <alignment horizontal="right" vertical="center" wrapText="1"/>
    </xf>
    <xf numFmtId="0" fontId="13" fillId="0" borderId="65" xfId="0" applyFont="1" applyBorder="1" applyAlignment="1">
      <alignment horizontal="center"/>
    </xf>
    <xf numFmtId="0" fontId="16" fillId="0" borderId="65" xfId="0" applyFont="1" applyBorder="1" applyAlignment="1">
      <alignment horizontal="center"/>
    </xf>
    <xf numFmtId="0" fontId="13" fillId="0" borderId="23" xfId="0" applyFont="1" applyBorder="1" applyAlignment="1">
      <alignment horizontal="center" wrapText="1"/>
    </xf>
    <xf numFmtId="0" fontId="13" fillId="0" borderId="20" xfId="0" applyFont="1" applyBorder="1" applyAlignment="1">
      <alignment horizontal="center" wrapText="1"/>
    </xf>
    <xf numFmtId="0" fontId="13" fillId="0" borderId="24" xfId="0" applyFont="1" applyBorder="1" applyAlignment="1">
      <alignment wrapText="1"/>
    </xf>
    <xf numFmtId="0" fontId="13" fillId="0" borderId="12" xfId="0" applyFont="1" applyBorder="1" applyAlignment="1">
      <alignment wrapText="1"/>
    </xf>
    <xf numFmtId="0" fontId="13" fillId="0" borderId="0" xfId="0" applyFont="1" applyAlignment="1">
      <alignment wrapText="1"/>
    </xf>
    <xf numFmtId="0" fontId="13" fillId="0" borderId="29" xfId="0" applyFont="1" applyBorder="1" applyAlignment="1">
      <alignment wrapText="1"/>
    </xf>
    <xf numFmtId="0" fontId="13" fillId="0" borderId="3" xfId="0" applyFont="1" applyBorder="1" applyAlignment="1">
      <alignment wrapText="1"/>
    </xf>
    <xf numFmtId="0" fontId="13" fillId="0" borderId="4" xfId="0" applyFont="1" applyBorder="1" applyAlignment="1">
      <alignment wrapText="1"/>
    </xf>
    <xf numFmtId="0" fontId="13" fillId="0" borderId="25" xfId="0" applyFont="1" applyBorder="1" applyAlignment="1">
      <alignment wrapText="1"/>
    </xf>
    <xf numFmtId="0" fontId="27" fillId="0" borderId="23" xfId="0" applyFont="1" applyBorder="1" applyAlignment="1">
      <alignment horizontal="center" vertical="top"/>
    </xf>
    <xf numFmtId="0" fontId="27" fillId="0" borderId="20" xfId="0" applyFont="1" applyBorder="1" applyAlignment="1">
      <alignment horizontal="center" vertical="top"/>
    </xf>
    <xf numFmtId="0" fontId="27" fillId="0" borderId="24" xfId="0" applyFont="1" applyBorder="1" applyAlignment="1">
      <alignment horizontal="center" vertical="top"/>
    </xf>
    <xf numFmtId="0" fontId="27" fillId="0" borderId="3" xfId="0" applyFont="1" applyBorder="1" applyAlignment="1">
      <alignment horizontal="center" vertical="top"/>
    </xf>
    <xf numFmtId="0" fontId="27" fillId="0" borderId="4" xfId="0" applyFont="1" applyBorder="1" applyAlignment="1">
      <alignment horizontal="center" vertical="top"/>
    </xf>
    <xf numFmtId="0" fontId="27" fillId="0" borderId="25" xfId="0" applyFont="1" applyBorder="1" applyAlignment="1">
      <alignment horizontal="center" vertical="top"/>
    </xf>
    <xf numFmtId="0" fontId="13" fillId="2" borderId="23" xfId="0" applyFont="1" applyFill="1" applyBorder="1" applyAlignment="1">
      <alignment horizontal="center"/>
    </xf>
    <xf numFmtId="0" fontId="13" fillId="2" borderId="20" xfId="0" applyFont="1" applyFill="1" applyBorder="1" applyAlignment="1">
      <alignment horizontal="center"/>
    </xf>
    <xf numFmtId="0" fontId="13" fillId="2" borderId="24" xfId="0" applyFont="1" applyFill="1" applyBorder="1" applyAlignment="1">
      <alignment horizontal="center"/>
    </xf>
    <xf numFmtId="0" fontId="3" fillId="0" borderId="3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0" fontId="3" fillId="0" borderId="25" xfId="0" applyFont="1" applyBorder="1" applyAlignment="1">
      <alignment horizontal="center" vertical="top"/>
    </xf>
    <xf numFmtId="17" fontId="37" fillId="5" borderId="27" xfId="0" applyNumberFormat="1" applyFont="1" applyFill="1" applyBorder="1" applyAlignment="1">
      <alignment horizontal="center" vertical="center" wrapText="1"/>
    </xf>
    <xf numFmtId="17" fontId="37" fillId="5" borderId="44" xfId="0" applyNumberFormat="1" applyFont="1" applyFill="1" applyBorder="1" applyAlignment="1">
      <alignment horizontal="center" vertical="center" wrapText="1"/>
    </xf>
    <xf numFmtId="0" fontId="18" fillId="0" borderId="15" xfId="0" applyFont="1" applyBorder="1" applyAlignment="1">
      <alignment horizontal="left" vertical="center"/>
    </xf>
    <xf numFmtId="0" fontId="17" fillId="0" borderId="15" xfId="0" applyFont="1" applyBorder="1" applyAlignment="1">
      <alignment horizontal="left"/>
    </xf>
    <xf numFmtId="0" fontId="17" fillId="0" borderId="28" xfId="0" applyFont="1" applyBorder="1" applyAlignment="1">
      <alignment horizontal="left"/>
    </xf>
    <xf numFmtId="0" fontId="18" fillId="0" borderId="7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31" xfId="0" applyFont="1" applyBorder="1" applyAlignment="1">
      <alignment horizontal="center" vertical="center"/>
    </xf>
    <xf numFmtId="0" fontId="18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0" xfId="0" applyFont="1"/>
    <xf numFmtId="0" fontId="17" fillId="0" borderId="15" xfId="0" applyFont="1" applyBorder="1" applyAlignment="1">
      <alignment horizontal="center"/>
    </xf>
    <xf numFmtId="0" fontId="18" fillId="0" borderId="8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8" fillId="0" borderId="31" xfId="0" applyFont="1" applyBorder="1" applyAlignment="1">
      <alignment horizontal="center" vertical="center"/>
    </xf>
    <xf numFmtId="0" fontId="35" fillId="0" borderId="7" xfId="0" applyFont="1" applyBorder="1" applyAlignment="1">
      <alignment horizontal="left" vertical="top" wrapText="1"/>
    </xf>
    <xf numFmtId="0" fontId="35" fillId="0" borderId="8" xfId="0" applyFont="1" applyBorder="1" applyAlignment="1">
      <alignment horizontal="left" vertical="top" wrapText="1"/>
    </xf>
    <xf numFmtId="0" fontId="34" fillId="5" borderId="15" xfId="0" applyFont="1" applyFill="1" applyBorder="1" applyAlignment="1">
      <alignment horizontal="left" vertical="center"/>
    </xf>
    <xf numFmtId="0" fontId="34" fillId="5" borderId="28" xfId="0" applyFont="1" applyFill="1" applyBorder="1" applyAlignment="1">
      <alignment horizontal="left" vertical="center"/>
    </xf>
    <xf numFmtId="0" fontId="11" fillId="0" borderId="8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19" fillId="0" borderId="15" xfId="0" applyFont="1" applyBorder="1" applyAlignment="1">
      <alignment horizontal="center" vertical="center"/>
    </xf>
    <xf numFmtId="0" fontId="19" fillId="0" borderId="28" xfId="0" applyFont="1" applyBorder="1" applyAlignment="1">
      <alignment horizontal="center" vertical="center"/>
    </xf>
    <xf numFmtId="0" fontId="34" fillId="5" borderId="27" xfId="0" applyFont="1" applyFill="1" applyBorder="1" applyAlignment="1">
      <alignment horizontal="left" vertical="center"/>
    </xf>
    <xf numFmtId="0" fontId="15" fillId="0" borderId="15" xfId="0" applyFont="1" applyBorder="1"/>
    <xf numFmtId="0" fontId="15" fillId="0" borderId="28" xfId="0" applyFont="1" applyBorder="1"/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38" fillId="4" borderId="45" xfId="0" applyFont="1" applyFill="1" applyBorder="1" applyAlignment="1">
      <alignment horizontal="left" vertical="center"/>
    </xf>
    <xf numFmtId="0" fontId="13" fillId="0" borderId="15" xfId="0" applyFont="1" applyBorder="1" applyAlignment="1">
      <alignment horizontal="left" vertical="center"/>
    </xf>
    <xf numFmtId="0" fontId="18" fillId="0" borderId="15" xfId="0" applyFont="1" applyBorder="1" applyAlignment="1">
      <alignment horizontal="center" vertical="center"/>
    </xf>
    <xf numFmtId="0" fontId="17" fillId="0" borderId="28" xfId="0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499984740745262"/>
  </sheetPr>
  <dimension ref="B1:BC51"/>
  <sheetViews>
    <sheetView topLeftCell="A17" zoomScaleNormal="100" workbookViewId="0">
      <selection activeCell="B11" sqref="B11:L11"/>
    </sheetView>
  </sheetViews>
  <sheetFormatPr defaultColWidth="9" defaultRowHeight="15" x14ac:dyDescent="0.2"/>
  <cols>
    <col min="1" max="1" width="1.625" style="1" customWidth="1"/>
    <col min="2" max="2" width="2.375" style="1" customWidth="1"/>
    <col min="3" max="3" width="2.875" style="1" customWidth="1"/>
    <col min="4" max="4" width="2.375" style="1" customWidth="1"/>
    <col min="5" max="5" width="2.875" style="1" customWidth="1"/>
    <col min="6" max="6" width="2.375" style="1" customWidth="1"/>
    <col min="7" max="7" width="2.875" style="1" customWidth="1"/>
    <col min="8" max="8" width="2.375" style="1" customWidth="1"/>
    <col min="9" max="9" width="2.875" style="1" customWidth="1"/>
    <col min="10" max="10" width="2.375" style="1" customWidth="1"/>
    <col min="11" max="11" width="2.875" style="1" customWidth="1"/>
    <col min="12" max="12" width="5.625" style="1" customWidth="1"/>
    <col min="13" max="13" width="7.625" style="1" customWidth="1"/>
    <col min="14" max="15" width="2.375" style="1" customWidth="1"/>
    <col min="16" max="16" width="2.875" style="1" customWidth="1"/>
    <col min="17" max="17" width="2.375" style="1" customWidth="1"/>
    <col min="18" max="18" width="2.875" style="1" customWidth="1"/>
    <col min="19" max="19" width="2.375" style="1" customWidth="1"/>
    <col min="20" max="20" width="2.875" style="1" customWidth="1"/>
    <col min="21" max="21" width="2.375" style="1" customWidth="1"/>
    <col min="22" max="22" width="2.875" style="1" customWidth="1"/>
    <col min="23" max="23" width="2.375" style="1" customWidth="1"/>
    <col min="24" max="24" width="2.875" style="1" customWidth="1"/>
    <col min="25" max="25" width="5.625" style="1" customWidth="1"/>
    <col min="26" max="26" width="7.625" style="1" customWidth="1"/>
    <col min="27" max="28" width="2.375" style="1" customWidth="1"/>
    <col min="29" max="29" width="2.875" style="1" customWidth="1"/>
    <col min="30" max="30" width="2.375" style="1" customWidth="1"/>
    <col min="31" max="31" width="2.875" style="1" customWidth="1"/>
    <col min="32" max="32" width="2.375" style="1" customWidth="1"/>
    <col min="33" max="33" width="2.875" style="1" customWidth="1"/>
    <col min="34" max="34" width="2.375" style="1" customWidth="1"/>
    <col min="35" max="35" width="2.875" style="1" customWidth="1"/>
    <col min="36" max="36" width="2.375" style="1" customWidth="1"/>
    <col min="37" max="37" width="2.875" style="1" customWidth="1"/>
    <col min="38" max="38" width="5.625" style="1" customWidth="1"/>
    <col min="39" max="39" width="7.625" style="1" customWidth="1"/>
    <col min="40" max="40" width="2.375" style="1" customWidth="1"/>
    <col min="41" max="41" width="6.625" style="1" customWidth="1"/>
    <col min="42" max="42" width="8.5" style="1" customWidth="1"/>
    <col min="43" max="44" width="2.875" style="1" customWidth="1"/>
    <col min="45" max="45" width="4.375" style="1" customWidth="1"/>
    <col min="46" max="46" width="6" style="1" customWidth="1"/>
    <col min="47" max="47" width="5.125" style="1" customWidth="1"/>
    <col min="48" max="48" width="7.625" style="1" customWidth="1"/>
    <col min="49" max="49" width="2.625" style="1" customWidth="1"/>
    <col min="50" max="50" width="3.125" style="1" customWidth="1"/>
    <col min="51" max="51" width="10.5" style="1" customWidth="1"/>
    <col min="52" max="52" width="6.375" style="1" customWidth="1"/>
    <col min="53" max="98" width="3.625" style="1" customWidth="1"/>
    <col min="99" max="16384" width="9" style="1"/>
  </cols>
  <sheetData>
    <row r="1" spans="2:55" ht="53.25" customHeight="1" thickBot="1" x14ac:dyDescent="0.3">
      <c r="B1" s="308" t="str">
        <f>B10&amp;"-"&amp;B10+1&amp;" Scheduled DAYS of Instruction Form - Grades K-12 &amp; Special Education"</f>
        <v>2023-2024 Scheduled DAYS of Instruction Form - Grades K-12 &amp; Special Education</v>
      </c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  <c r="R1" s="309"/>
      <c r="S1" s="309"/>
      <c r="T1" s="309"/>
      <c r="U1" s="309"/>
      <c r="V1" s="309"/>
      <c r="W1" s="309"/>
      <c r="X1" s="309"/>
      <c r="Y1" s="309"/>
      <c r="Z1" s="309"/>
      <c r="AA1" s="309"/>
      <c r="AB1" s="309"/>
      <c r="AC1" s="309"/>
      <c r="AD1" s="309"/>
      <c r="AE1" s="309"/>
      <c r="AF1" s="309"/>
      <c r="AG1" s="309"/>
      <c r="AH1" s="309"/>
      <c r="AI1" s="309"/>
      <c r="AJ1" s="309"/>
      <c r="AK1" s="309"/>
      <c r="AL1" s="309"/>
      <c r="AM1" s="309"/>
      <c r="AN1" s="309"/>
      <c r="AO1" s="309"/>
      <c r="AP1" s="309"/>
      <c r="AQ1" s="210"/>
      <c r="AR1" s="310" t="str">
        <f>"COUNT DAYS: Weds., Oct. "&amp; TEXT(IF(F23&lt;&gt;"",F23,F24),"d") &amp;", "&amp;B10&amp;" and Weds., Feb. "&amp; TEXT(IF(S33&lt;&gt;"",S34,S35),"d")&amp;", "&amp;B10+1</f>
        <v>COUNT DAYS: Weds., Oct. 4, 2023 and Weds., Feb. 14, 2024</v>
      </c>
      <c r="AS1" s="311"/>
      <c r="AT1" s="311"/>
      <c r="AU1" s="311"/>
      <c r="AV1" s="311"/>
      <c r="AW1" s="311"/>
      <c r="AX1" s="311"/>
      <c r="AY1" s="311"/>
      <c r="AZ1" s="312"/>
      <c r="BA1" s="35"/>
      <c r="BB1" s="35"/>
      <c r="BC1" s="35"/>
    </row>
    <row r="2" spans="2:55" ht="25.5" customHeight="1" x14ac:dyDescent="0.2">
      <c r="B2" s="4" t="s">
        <v>0</v>
      </c>
      <c r="C2" s="5"/>
      <c r="D2" s="5"/>
      <c r="E2" s="5"/>
      <c r="F2" s="195"/>
      <c r="G2" s="353"/>
      <c r="H2" s="353"/>
      <c r="I2" s="353"/>
      <c r="J2" s="353"/>
      <c r="K2" s="353"/>
      <c r="L2" s="353"/>
      <c r="M2" s="353"/>
      <c r="N2" s="353"/>
      <c r="O2" s="353"/>
      <c r="P2" s="353"/>
      <c r="Q2" s="353"/>
      <c r="R2" s="353"/>
      <c r="S2" s="353"/>
      <c r="T2" s="353"/>
      <c r="U2" s="353"/>
      <c r="V2" s="353"/>
      <c r="W2" s="353"/>
      <c r="X2" s="353"/>
      <c r="Y2" s="353"/>
      <c r="Z2" s="354"/>
      <c r="AA2" s="4" t="s">
        <v>1</v>
      </c>
      <c r="AB2" s="5"/>
      <c r="AC2" s="5"/>
      <c r="AD2" s="36"/>
      <c r="AE2" s="36"/>
      <c r="AF2" s="36"/>
      <c r="AG2" s="211"/>
      <c r="AH2" s="359"/>
      <c r="AI2" s="359"/>
      <c r="AJ2" s="359"/>
      <c r="AK2" s="359"/>
      <c r="AL2" s="359"/>
      <c r="AM2" s="359"/>
      <c r="AN2" s="8"/>
      <c r="AO2" s="37" t="s">
        <v>2</v>
      </c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99"/>
    </row>
    <row r="3" spans="2:55" ht="25.5" customHeight="1" x14ac:dyDescent="0.2">
      <c r="B3" s="4" t="s">
        <v>3</v>
      </c>
      <c r="C3" s="5"/>
      <c r="D3" s="5"/>
      <c r="E3" s="5"/>
      <c r="F3" s="195"/>
      <c r="G3" s="355"/>
      <c r="H3" s="355"/>
      <c r="I3" s="355"/>
      <c r="J3" s="355"/>
      <c r="K3" s="355"/>
      <c r="L3" s="355"/>
      <c r="M3" s="355"/>
      <c r="N3" s="355"/>
      <c r="O3" s="355"/>
      <c r="P3" s="356"/>
      <c r="Q3" s="4" t="s">
        <v>4</v>
      </c>
      <c r="R3" s="5"/>
      <c r="S3" s="6"/>
      <c r="T3" s="201"/>
      <c r="U3" s="357"/>
      <c r="V3" s="357"/>
      <c r="W3" s="357"/>
      <c r="X3" s="357"/>
      <c r="Y3" s="357"/>
      <c r="Z3" s="358"/>
      <c r="AA3" s="4" t="s">
        <v>5</v>
      </c>
      <c r="AB3" s="6"/>
      <c r="AC3" s="6"/>
      <c r="AD3" s="6"/>
      <c r="AE3" s="6"/>
      <c r="AF3" s="6"/>
      <c r="AG3" s="200"/>
      <c r="AH3" s="380"/>
      <c r="AI3" s="380"/>
      <c r="AJ3" s="380"/>
      <c r="AK3" s="380"/>
      <c r="AL3" s="380"/>
      <c r="AM3" s="380"/>
      <c r="AN3" s="8"/>
      <c r="AO3" s="38"/>
      <c r="AP3" s="361" t="s">
        <v>6</v>
      </c>
      <c r="AQ3" s="369"/>
      <c r="AR3" s="369"/>
      <c r="AS3" s="369"/>
      <c r="AT3" s="332" t="s">
        <v>7</v>
      </c>
      <c r="AU3" s="332"/>
      <c r="AV3" s="39"/>
      <c r="AW3" s="361" t="s">
        <v>8</v>
      </c>
      <c r="AX3" s="361"/>
      <c r="AY3" s="361"/>
      <c r="AZ3" s="362"/>
    </row>
    <row r="4" spans="2:55" ht="6.75" customHeight="1" x14ac:dyDescent="0.2">
      <c r="B4" s="216"/>
      <c r="C4" s="40"/>
      <c r="D4" s="40"/>
      <c r="E4" s="40"/>
      <c r="F4" s="40"/>
      <c r="G4" s="40"/>
      <c r="H4" s="40"/>
      <c r="I4" s="40"/>
      <c r="J4" s="40"/>
      <c r="K4" s="40"/>
      <c r="L4" s="40"/>
      <c r="M4" s="8"/>
      <c r="N4" s="40"/>
      <c r="O4" s="8"/>
      <c r="P4" s="8"/>
      <c r="Q4" s="40"/>
      <c r="R4" s="40"/>
      <c r="S4" s="40"/>
      <c r="T4" s="40"/>
      <c r="U4" s="40"/>
      <c r="V4" s="40"/>
      <c r="W4" s="8"/>
      <c r="X4" s="8"/>
      <c r="Y4" s="8"/>
      <c r="Z4" s="40"/>
      <c r="AA4" s="41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42"/>
      <c r="AO4" s="8"/>
      <c r="AP4" s="8"/>
      <c r="AQ4" s="8"/>
      <c r="AR4" s="8"/>
      <c r="AS4" s="8"/>
      <c r="AT4" s="7"/>
      <c r="AU4" s="8"/>
      <c r="AV4" s="8"/>
      <c r="AW4" s="8"/>
      <c r="AX4" s="8"/>
      <c r="AY4" s="8"/>
      <c r="AZ4" s="217"/>
    </row>
    <row r="5" spans="2:55" ht="15.75" thickBot="1" x14ac:dyDescent="0.25">
      <c r="B5" s="212" t="s">
        <v>9</v>
      </c>
      <c r="C5" s="213"/>
      <c r="D5" s="214"/>
      <c r="E5" s="214"/>
      <c r="F5" s="214"/>
      <c r="G5" s="214"/>
      <c r="H5" s="214"/>
      <c r="I5" s="214"/>
      <c r="J5" s="214"/>
      <c r="K5" s="214"/>
      <c r="L5" s="215"/>
      <c r="M5" s="215"/>
      <c r="N5" s="215"/>
      <c r="O5" s="215"/>
      <c r="P5" s="215"/>
      <c r="Q5" s="215"/>
      <c r="R5" s="215"/>
      <c r="S5" s="215"/>
      <c r="T5" s="215"/>
      <c r="U5" s="215"/>
      <c r="V5" s="215"/>
      <c r="W5" s="215"/>
      <c r="X5" s="215"/>
      <c r="Y5" s="215"/>
      <c r="Z5" s="215"/>
      <c r="AA5" s="215"/>
      <c r="AB5" s="215"/>
      <c r="AC5" s="215"/>
      <c r="AD5" s="215"/>
      <c r="AE5" s="215"/>
      <c r="AF5" s="215"/>
      <c r="AG5" s="215"/>
      <c r="AH5" s="215"/>
      <c r="AI5" s="215"/>
      <c r="AJ5" s="215"/>
      <c r="AK5" s="215"/>
      <c r="AL5" s="215"/>
      <c r="AM5" s="215"/>
      <c r="AN5" s="215"/>
      <c r="AO5" s="215"/>
      <c r="AP5" s="215"/>
      <c r="AQ5" s="215"/>
      <c r="AR5" s="215"/>
      <c r="AS5" s="215"/>
      <c r="AT5" s="215"/>
      <c r="AU5" s="215"/>
      <c r="AV5" s="215"/>
      <c r="AW5" s="215"/>
      <c r="AX5" s="215"/>
      <c r="AY5" s="215"/>
      <c r="AZ5" s="198"/>
      <c r="BB5" s="1" t="s">
        <v>10</v>
      </c>
    </row>
    <row r="6" spans="2:55" ht="15.75" customHeight="1" x14ac:dyDescent="0.2">
      <c r="B6" s="43"/>
      <c r="C6" s="3"/>
      <c r="D6" s="10" t="s">
        <v>11</v>
      </c>
      <c r="E6" s="11"/>
      <c r="F6" s="12"/>
      <c r="G6" s="12"/>
      <c r="H6" s="12"/>
      <c r="I6" s="12"/>
      <c r="J6" s="13"/>
      <c r="K6" s="13"/>
      <c r="L6" s="13"/>
      <c r="M6" s="13"/>
      <c r="N6" s="13"/>
      <c r="O6" s="13"/>
      <c r="P6" s="13"/>
      <c r="Q6" s="13"/>
      <c r="R6" s="13"/>
      <c r="S6" s="14"/>
      <c r="T6" s="15"/>
      <c r="U6" s="381" t="s">
        <v>12</v>
      </c>
      <c r="V6" s="382"/>
      <c r="W6" s="382"/>
      <c r="X6" s="382"/>
      <c r="Y6" s="382"/>
      <c r="Z6" s="382"/>
      <c r="AA6" s="382"/>
      <c r="AB6" s="382"/>
      <c r="AC6" s="382"/>
      <c r="AD6" s="382"/>
      <c r="AE6" s="382"/>
      <c r="AF6" s="382"/>
      <c r="AG6" s="382"/>
      <c r="AH6" s="382"/>
      <c r="AI6" s="382"/>
      <c r="AJ6" s="382"/>
      <c r="AK6" s="382"/>
      <c r="AL6" s="382"/>
      <c r="AM6" s="383"/>
      <c r="AN6" s="44" t="s">
        <v>13</v>
      </c>
      <c r="AO6" s="46"/>
      <c r="AP6" s="12"/>
      <c r="AQ6" s="45"/>
      <c r="AR6" s="45"/>
      <c r="AS6" s="45"/>
      <c r="AT6" s="12"/>
      <c r="AU6" s="12"/>
      <c r="AV6" s="12"/>
      <c r="AW6" s="12"/>
      <c r="AX6" s="47"/>
      <c r="AY6" s="25"/>
      <c r="AZ6" s="199"/>
      <c r="BB6" s="1" t="s">
        <v>14</v>
      </c>
    </row>
    <row r="7" spans="2:55" ht="18" customHeight="1" thickBot="1" x14ac:dyDescent="0.25">
      <c r="B7" s="48"/>
      <c r="C7" s="8"/>
      <c r="D7" s="350" t="s">
        <v>15</v>
      </c>
      <c r="E7" s="351"/>
      <c r="F7" s="351"/>
      <c r="G7" s="351"/>
      <c r="H7" s="351"/>
      <c r="I7" s="351"/>
      <c r="J7" s="351"/>
      <c r="K7" s="351"/>
      <c r="L7" s="351"/>
      <c r="M7" s="351"/>
      <c r="N7" s="351"/>
      <c r="O7" s="351"/>
      <c r="P7" s="351"/>
      <c r="Q7" s="351"/>
      <c r="R7" s="351"/>
      <c r="S7" s="352"/>
      <c r="T7" s="16"/>
      <c r="U7" s="384" t="s">
        <v>16</v>
      </c>
      <c r="V7" s="385"/>
      <c r="W7" s="385"/>
      <c r="X7" s="385"/>
      <c r="Y7" s="385"/>
      <c r="Z7" s="385"/>
      <c r="AA7" s="385"/>
      <c r="AB7" s="385"/>
      <c r="AC7" s="385"/>
      <c r="AD7" s="385"/>
      <c r="AE7" s="385"/>
      <c r="AF7" s="385"/>
      <c r="AG7" s="385"/>
      <c r="AH7" s="385"/>
      <c r="AI7" s="385"/>
      <c r="AJ7" s="385"/>
      <c r="AK7" s="385"/>
      <c r="AL7" s="385"/>
      <c r="AM7" s="386"/>
      <c r="AN7" s="350" t="s">
        <v>17</v>
      </c>
      <c r="AO7" s="351"/>
      <c r="AP7" s="351"/>
      <c r="AQ7" s="351"/>
      <c r="AR7" s="351"/>
      <c r="AS7" s="351"/>
      <c r="AT7" s="351"/>
      <c r="AU7" s="351"/>
      <c r="AV7" s="351"/>
      <c r="AW7" s="351"/>
      <c r="AX7" s="352"/>
      <c r="AY7" s="197"/>
      <c r="AZ7" s="199"/>
      <c r="BB7" s="1" t="s">
        <v>18</v>
      </c>
    </row>
    <row r="8" spans="2:55" ht="23.25" customHeight="1" x14ac:dyDescent="0.2">
      <c r="B8" s="49" t="s">
        <v>19</v>
      </c>
      <c r="C8" s="17"/>
      <c r="D8" s="50"/>
      <c r="E8" s="50"/>
      <c r="F8" s="50"/>
      <c r="G8" s="50"/>
      <c r="H8" s="50"/>
      <c r="I8" s="50"/>
      <c r="J8" s="50"/>
      <c r="K8" s="50"/>
      <c r="L8" s="50"/>
      <c r="M8" s="18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20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21"/>
      <c r="AK8" s="21"/>
      <c r="AL8" s="21"/>
      <c r="AM8" s="21"/>
      <c r="AN8" s="19"/>
      <c r="AO8" s="21"/>
      <c r="AP8" s="21"/>
      <c r="AQ8" s="21"/>
      <c r="AR8" s="21"/>
      <c r="AS8" s="21"/>
      <c r="AT8" s="21"/>
      <c r="AU8" s="21"/>
      <c r="AV8" s="19"/>
      <c r="AW8" s="19"/>
      <c r="AX8" s="19"/>
      <c r="AY8" s="19"/>
      <c r="AZ8" s="199"/>
      <c r="BB8" s="1" t="s">
        <v>20</v>
      </c>
    </row>
    <row r="9" spans="2:55" ht="16.7" customHeight="1" x14ac:dyDescent="0.2">
      <c r="B9" s="335"/>
      <c r="C9" s="336"/>
      <c r="D9" s="337"/>
      <c r="E9" s="337"/>
      <c r="F9" s="337"/>
      <c r="G9" s="337"/>
      <c r="H9" s="337"/>
      <c r="I9" s="337"/>
      <c r="J9" s="337"/>
      <c r="K9" s="337"/>
      <c r="L9" s="337"/>
      <c r="M9" s="337"/>
      <c r="N9" s="337"/>
      <c r="O9" s="337"/>
      <c r="P9" s="337"/>
      <c r="Q9" s="337"/>
      <c r="R9" s="337"/>
      <c r="S9" s="337"/>
      <c r="T9" s="337"/>
      <c r="U9" s="337"/>
      <c r="V9" s="337"/>
      <c r="W9" s="337"/>
      <c r="X9" s="337"/>
      <c r="Y9" s="337"/>
      <c r="Z9" s="337"/>
      <c r="AA9" s="337"/>
      <c r="AB9" s="337"/>
      <c r="AC9" s="337"/>
      <c r="AD9" s="337"/>
      <c r="AE9" s="337"/>
      <c r="AF9" s="337"/>
      <c r="AG9" s="337"/>
      <c r="AH9" s="337"/>
      <c r="AI9" s="337"/>
      <c r="AJ9" s="337"/>
      <c r="AK9" s="337"/>
      <c r="AL9" s="337"/>
      <c r="AM9" s="337"/>
      <c r="AN9" s="337"/>
      <c r="AO9" s="337"/>
      <c r="AP9" s="337"/>
      <c r="AQ9" s="337"/>
      <c r="AR9" s="337"/>
      <c r="AS9" s="337"/>
      <c r="AT9" s="337"/>
      <c r="AU9" s="337"/>
      <c r="AV9" s="337"/>
      <c r="AW9" s="337"/>
      <c r="AX9" s="337"/>
      <c r="AY9" s="337"/>
      <c r="AZ9" s="196"/>
      <c r="BB9" s="1" t="s">
        <v>21</v>
      </c>
    </row>
    <row r="10" spans="2:55" ht="12.75" customHeight="1" thickBot="1" x14ac:dyDescent="0.25">
      <c r="B10" s="258">
        <v>2023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8"/>
      <c r="AP10" s="8"/>
      <c r="AQ10" s="8"/>
      <c r="AR10" s="8"/>
      <c r="AS10" s="8"/>
      <c r="AT10" s="8"/>
      <c r="AU10" s="8"/>
      <c r="AV10" s="8"/>
      <c r="AW10" s="3"/>
      <c r="AX10" s="8"/>
      <c r="AY10" s="8"/>
      <c r="BB10" s="1" t="s">
        <v>22</v>
      </c>
    </row>
    <row r="11" spans="2:55" ht="15" customHeight="1" x14ac:dyDescent="0.25">
      <c r="B11" s="347">
        <f>DATE($B$10,7,1)</f>
        <v>45108</v>
      </c>
      <c r="C11" s="348"/>
      <c r="D11" s="348"/>
      <c r="E11" s="348"/>
      <c r="F11" s="348"/>
      <c r="G11" s="348"/>
      <c r="H11" s="348"/>
      <c r="I11" s="348"/>
      <c r="J11" s="348"/>
      <c r="K11" s="348"/>
      <c r="L11" s="349"/>
      <c r="M11" s="51" t="s">
        <v>23</v>
      </c>
      <c r="N11" s="2"/>
      <c r="O11" s="347">
        <f>DATE($B$10,8,1)</f>
        <v>45139</v>
      </c>
      <c r="P11" s="348"/>
      <c r="Q11" s="348"/>
      <c r="R11" s="348"/>
      <c r="S11" s="348"/>
      <c r="T11" s="348"/>
      <c r="U11" s="348"/>
      <c r="V11" s="348"/>
      <c r="W11" s="348"/>
      <c r="X11" s="348"/>
      <c r="Y11" s="349"/>
      <c r="Z11" s="51" t="s">
        <v>23</v>
      </c>
      <c r="AA11" s="2"/>
      <c r="AB11" s="347">
        <f>DATE($B$10,9,1)</f>
        <v>45170</v>
      </c>
      <c r="AC11" s="348"/>
      <c r="AD11" s="348"/>
      <c r="AE11" s="348"/>
      <c r="AF11" s="348"/>
      <c r="AG11" s="348"/>
      <c r="AH11" s="348"/>
      <c r="AI11" s="348"/>
      <c r="AJ11" s="348"/>
      <c r="AK11" s="348"/>
      <c r="AL11" s="349"/>
      <c r="AM11" s="51" t="s">
        <v>23</v>
      </c>
      <c r="AN11" s="2"/>
      <c r="AO11" s="322" t="s">
        <v>24</v>
      </c>
      <c r="AP11" s="323"/>
      <c r="AQ11" s="323"/>
      <c r="AR11" s="323"/>
      <c r="AS11" s="323"/>
      <c r="AT11" s="323"/>
      <c r="AU11" s="323"/>
      <c r="AV11" s="324"/>
      <c r="AW11" s="8"/>
      <c r="AX11" s="338" t="s">
        <v>25</v>
      </c>
      <c r="AY11" s="339"/>
      <c r="AZ11" s="340"/>
    </row>
    <row r="12" spans="2:55" ht="15" customHeight="1" x14ac:dyDescent="0.2">
      <c r="B12" s="360" t="s">
        <v>26</v>
      </c>
      <c r="C12" s="334"/>
      <c r="D12" s="333" t="s">
        <v>27</v>
      </c>
      <c r="E12" s="334"/>
      <c r="F12" s="333" t="s">
        <v>28</v>
      </c>
      <c r="G12" s="334"/>
      <c r="H12" s="333" t="s">
        <v>29</v>
      </c>
      <c r="I12" s="334"/>
      <c r="J12" s="333" t="s">
        <v>30</v>
      </c>
      <c r="K12" s="334"/>
      <c r="L12" s="43"/>
      <c r="M12" s="52"/>
      <c r="N12" s="3"/>
      <c r="O12" s="360" t="s">
        <v>26</v>
      </c>
      <c r="P12" s="334"/>
      <c r="Q12" s="333" t="s">
        <v>27</v>
      </c>
      <c r="R12" s="334"/>
      <c r="S12" s="333" t="s">
        <v>28</v>
      </c>
      <c r="T12" s="334"/>
      <c r="U12" s="333" t="s">
        <v>29</v>
      </c>
      <c r="V12" s="334"/>
      <c r="W12" s="333" t="s">
        <v>30</v>
      </c>
      <c r="X12" s="334"/>
      <c r="Y12" s="43"/>
      <c r="Z12" s="52"/>
      <c r="AA12" s="3"/>
      <c r="AB12" s="360" t="s">
        <v>26</v>
      </c>
      <c r="AC12" s="334"/>
      <c r="AD12" s="333" t="s">
        <v>27</v>
      </c>
      <c r="AE12" s="334"/>
      <c r="AF12" s="333" t="s">
        <v>28</v>
      </c>
      <c r="AG12" s="334"/>
      <c r="AH12" s="333" t="s">
        <v>29</v>
      </c>
      <c r="AI12" s="334"/>
      <c r="AJ12" s="333" t="s">
        <v>30</v>
      </c>
      <c r="AK12" s="334"/>
      <c r="AL12" s="43"/>
      <c r="AM12" s="52"/>
      <c r="AN12" s="3"/>
      <c r="AO12" s="325"/>
      <c r="AP12" s="326"/>
      <c r="AQ12" s="326"/>
      <c r="AR12" s="326"/>
      <c r="AS12" s="326"/>
      <c r="AT12" s="326"/>
      <c r="AU12" s="326"/>
      <c r="AV12" s="327"/>
      <c r="AW12" s="8"/>
      <c r="AX12" s="341"/>
      <c r="AY12" s="342"/>
      <c r="AZ12" s="343"/>
    </row>
    <row r="13" spans="2:55" ht="17.25" customHeight="1" thickBot="1" x14ac:dyDescent="0.25">
      <c r="B13" s="260">
        <f>IF(WEEKDAY(B11,2)=1,B11,IF(WEEKDAY(B11,2)&gt;5,B11+(8-WEEKDAY(B11,2)),""))</f>
        <v>45110</v>
      </c>
      <c r="C13" s="232"/>
      <c r="D13" s="259">
        <f>IF(B13="",IF(WEEKDAY(B11,2)=MOD(1,7)+1,B11,""),B13+1)</f>
        <v>45111</v>
      </c>
      <c r="E13" s="232"/>
      <c r="F13" s="259">
        <f>IF(D13="",IF(WEEKDAY(B11,2)=MOD(1,7)+2,B11,""),D13+1)</f>
        <v>45112</v>
      </c>
      <c r="G13" s="232"/>
      <c r="H13" s="259">
        <f>IF(F13="",IF(WEEKDAY(B11,2)=MOD(1,7)+3,B11,""),F13+1)</f>
        <v>45113</v>
      </c>
      <c r="I13" s="232"/>
      <c r="J13" s="259">
        <f>IF(H13="",IF(WEEKDAY(B11,2)=MOD(1,7)+4,B11,""),H13+1)</f>
        <v>45114</v>
      </c>
      <c r="K13" s="235"/>
      <c r="L13" s="54" t="s">
        <v>31</v>
      </c>
      <c r="M13" s="55">
        <f>COUNTIFS(B13:B17:D13:D17:F13:F17:H13:H17:J13:J17,"&gt;0",C13:C17:E13:E17:G13:G17:I13:I17:K13:K17,"")</f>
        <v>21</v>
      </c>
      <c r="N13" s="3"/>
      <c r="O13" s="260" t="str">
        <f>IF(WEEKDAY(O11,2)=1,O11,IF(WEEKDAY(O11,2)&gt;5,O11+(8-WEEKDAY(O11,2)),""))</f>
        <v/>
      </c>
      <c r="P13" s="232"/>
      <c r="Q13" s="259">
        <f>IF(O13="",IF(WEEKDAY(O11,2)=MOD(1,7)+1,O11,""),O13+1)</f>
        <v>45139</v>
      </c>
      <c r="R13" s="232"/>
      <c r="S13" s="259">
        <f>IF(Q13="",IF(WEEKDAY(O11,2)=MOD(1,7)+2,O11,""),Q13+1)</f>
        <v>45140</v>
      </c>
      <c r="T13" s="232"/>
      <c r="U13" s="259">
        <f>IF(S13="",IF(WEEKDAY(O11,2)=MOD(1,7)+3,O11,""),S13+1)</f>
        <v>45141</v>
      </c>
      <c r="V13" s="232"/>
      <c r="W13" s="259">
        <f>IF(U13="",IF(WEEKDAY(O11,2)=MOD(1,7)+4,O11,""),U13+1)</f>
        <v>45142</v>
      </c>
      <c r="X13" s="235"/>
      <c r="Y13" s="54" t="s">
        <v>31</v>
      </c>
      <c r="Z13" s="55">
        <f>COUNTIFS(O13:O17:Q13:Q17:S13:S17:U13:U17:W13:W17,"&gt;0",P13:P17:R13:R17:T13:T17:V13:V17:X13:X17,"")</f>
        <v>23</v>
      </c>
      <c r="AA13" s="3"/>
      <c r="AB13" s="260" t="str">
        <f>IF(WEEKDAY(AB11,2)=1,AB11,IF(WEEKDAY(AB11,2)&gt;5,AB11+(8-WEEKDAY(AB11,2)),""))</f>
        <v/>
      </c>
      <c r="AC13" s="232"/>
      <c r="AD13" s="259" t="str">
        <f>IF(AB13="",IF(WEEKDAY(AB11,2)=MOD(1,7)+1,AB11,""),AB13+1)</f>
        <v/>
      </c>
      <c r="AE13" s="232"/>
      <c r="AF13" s="259" t="str">
        <f>IF(AD13="",IF(WEEKDAY(AB11,2)=MOD(1,7)+2,AB11,""),AD13+1)</f>
        <v/>
      </c>
      <c r="AG13" s="232"/>
      <c r="AH13" s="259" t="str">
        <f>IF(AF13="",IF(WEEKDAY(AB11,2)=MOD(1,7)+3,AB11,""),AF13+1)</f>
        <v/>
      </c>
      <c r="AI13" s="232"/>
      <c r="AJ13" s="259">
        <f>IF(AH13="",IF(WEEKDAY(AB11,2)=MOD(1,7)+4,AB11,""),AH13+1)</f>
        <v>45170</v>
      </c>
      <c r="AK13" s="235"/>
      <c r="AL13" s="54" t="s">
        <v>31</v>
      </c>
      <c r="AM13" s="55">
        <f>COUNTIFS(AB13:AB17:AD13:AD17:AF13:AF17:AH13:AH17:AJ13:AJ17,"&gt;0",AC13:AC17:AE13:AE17:AG13:AG17:AI13:AI17:AK13:AK17,"")</f>
        <v>21</v>
      </c>
      <c r="AN13" s="3"/>
      <c r="AO13" s="325"/>
      <c r="AP13" s="326"/>
      <c r="AQ13" s="326"/>
      <c r="AR13" s="326"/>
      <c r="AS13" s="326"/>
      <c r="AT13" s="326"/>
      <c r="AU13" s="326"/>
      <c r="AV13" s="327"/>
      <c r="AW13" s="8"/>
      <c r="AX13" s="344"/>
      <c r="AY13" s="345"/>
      <c r="AZ13" s="346"/>
    </row>
    <row r="14" spans="2:55" ht="17.25" customHeight="1" x14ac:dyDescent="0.2">
      <c r="B14" s="260">
        <f>J13+3</f>
        <v>45117</v>
      </c>
      <c r="C14" s="232"/>
      <c r="D14" s="259">
        <f>B14+1</f>
        <v>45118</v>
      </c>
      <c r="E14" s="232"/>
      <c r="F14" s="259">
        <f>D14+1</f>
        <v>45119</v>
      </c>
      <c r="G14" s="232"/>
      <c r="H14" s="259">
        <f>F14+1</f>
        <v>45120</v>
      </c>
      <c r="I14" s="232"/>
      <c r="J14" s="259">
        <f>H14+1</f>
        <v>45121</v>
      </c>
      <c r="K14" s="235"/>
      <c r="L14" s="56"/>
      <c r="M14" s="52"/>
      <c r="N14" s="3"/>
      <c r="O14" s="260">
        <f>W13+3</f>
        <v>45145</v>
      </c>
      <c r="P14" s="232"/>
      <c r="Q14" s="259">
        <f>O14+1</f>
        <v>45146</v>
      </c>
      <c r="R14" s="232"/>
      <c r="S14" s="259">
        <f>Q14+1</f>
        <v>45147</v>
      </c>
      <c r="T14" s="232"/>
      <c r="U14" s="259">
        <f>S14+1</f>
        <v>45148</v>
      </c>
      <c r="V14" s="232"/>
      <c r="W14" s="259">
        <f>U14+1</f>
        <v>45149</v>
      </c>
      <c r="X14" s="235"/>
      <c r="Y14" s="56"/>
      <c r="Z14" s="52"/>
      <c r="AA14" s="3"/>
      <c r="AB14" s="260">
        <f>AJ13+3</f>
        <v>45173</v>
      </c>
      <c r="AC14" s="232"/>
      <c r="AD14" s="259">
        <f>AB14+1</f>
        <v>45174</v>
      </c>
      <c r="AE14" s="232"/>
      <c r="AF14" s="259">
        <f>AD14+1</f>
        <v>45175</v>
      </c>
      <c r="AG14" s="232"/>
      <c r="AH14" s="259">
        <f>AF14+1</f>
        <v>45176</v>
      </c>
      <c r="AI14" s="232"/>
      <c r="AJ14" s="259">
        <f>AH14+1</f>
        <v>45177</v>
      </c>
      <c r="AK14" s="235"/>
      <c r="AL14" s="56"/>
      <c r="AM14" s="52"/>
      <c r="AN14" s="3"/>
      <c r="AO14" s="370" t="s">
        <v>32</v>
      </c>
      <c r="AP14" s="371"/>
      <c r="AQ14" s="371"/>
      <c r="AR14" s="371"/>
      <c r="AS14" s="371"/>
      <c r="AT14" s="371"/>
      <c r="AU14" s="371"/>
      <c r="AV14" s="372"/>
      <c r="AW14" s="8"/>
      <c r="AX14" s="403" t="s">
        <v>33</v>
      </c>
      <c r="AY14" s="404"/>
      <c r="AZ14" s="407">
        <f>SUM(M13,Z13,AM13,M23,Z23,AM23,M33,Z33,AM33,M43,Z43,AM43)</f>
        <v>260</v>
      </c>
    </row>
    <row r="15" spans="2:55" ht="17.25" customHeight="1" thickBot="1" x14ac:dyDescent="0.25">
      <c r="B15" s="260">
        <f>J14+3</f>
        <v>45124</v>
      </c>
      <c r="C15" s="232"/>
      <c r="D15" s="259">
        <f>B15+1</f>
        <v>45125</v>
      </c>
      <c r="E15" s="232"/>
      <c r="F15" s="259">
        <f>D15+1</f>
        <v>45126</v>
      </c>
      <c r="G15" s="232"/>
      <c r="H15" s="259">
        <f>F15+1</f>
        <v>45127</v>
      </c>
      <c r="I15" s="232"/>
      <c r="J15" s="259">
        <f>H15+1</f>
        <v>45128</v>
      </c>
      <c r="K15" s="233"/>
      <c r="L15" s="57" t="s">
        <v>34</v>
      </c>
      <c r="M15" s="55">
        <f>COUNTIFS(B13:B17:D13:D17:F13:F17:H13:H17:J13:J17,"&gt;0",C13:C17:E13:E17:G13:G17:I13:I17:K13:K17,"=H")</f>
        <v>0</v>
      </c>
      <c r="N15" s="3"/>
      <c r="O15" s="260">
        <f>W14+3</f>
        <v>45152</v>
      </c>
      <c r="P15" s="232"/>
      <c r="Q15" s="259">
        <f>O15+1</f>
        <v>45153</v>
      </c>
      <c r="R15" s="232"/>
      <c r="S15" s="259">
        <f>Q15+1</f>
        <v>45154</v>
      </c>
      <c r="T15" s="232"/>
      <c r="U15" s="259">
        <f>S15+1</f>
        <v>45155</v>
      </c>
      <c r="V15" s="232"/>
      <c r="W15" s="259">
        <f>U15+1</f>
        <v>45156</v>
      </c>
      <c r="X15" s="233"/>
      <c r="Y15" s="57" t="s">
        <v>34</v>
      </c>
      <c r="Z15" s="55">
        <f>COUNTIFS(O13:O17:Q13:Q17:S13:S17:U13:U17:W13:W17,"&gt;0",P13:P17:R13:R17:T13:T17:V13:V17:X13:X17,"=H")</f>
        <v>0</v>
      </c>
      <c r="AA15" s="3"/>
      <c r="AB15" s="260">
        <f>AJ14+3</f>
        <v>45180</v>
      </c>
      <c r="AC15" s="232"/>
      <c r="AD15" s="259">
        <f>AB15+1</f>
        <v>45181</v>
      </c>
      <c r="AE15" s="232"/>
      <c r="AF15" s="259">
        <f>AD15+1</f>
        <v>45182</v>
      </c>
      <c r="AG15" s="232"/>
      <c r="AH15" s="259">
        <f>AF15+1</f>
        <v>45183</v>
      </c>
      <c r="AI15" s="232"/>
      <c r="AJ15" s="259">
        <f>AH15+1</f>
        <v>45184</v>
      </c>
      <c r="AK15" s="233"/>
      <c r="AL15" s="57" t="s">
        <v>34</v>
      </c>
      <c r="AM15" s="55">
        <f>COUNTIFS(AB13:AB17:AD13:AD17:AF13:AF17:AH13:AH17:AJ13:AJ17,"&gt;0",AC13:AC17:AE13:AE17:AG13:AG17:AI13:AI17:AK13:AK17,"=H")</f>
        <v>0</v>
      </c>
      <c r="AN15" s="3"/>
      <c r="AO15" s="373"/>
      <c r="AP15" s="374"/>
      <c r="AQ15" s="374"/>
      <c r="AR15" s="374"/>
      <c r="AS15" s="374"/>
      <c r="AT15" s="374"/>
      <c r="AU15" s="374"/>
      <c r="AV15" s="375"/>
      <c r="AW15" s="8"/>
      <c r="AX15" s="405"/>
      <c r="AY15" s="406"/>
      <c r="AZ15" s="408"/>
    </row>
    <row r="16" spans="2:55" ht="17.25" customHeight="1" x14ac:dyDescent="0.2">
      <c r="B16" s="260">
        <f>J15+3</f>
        <v>45131</v>
      </c>
      <c r="C16" s="232"/>
      <c r="D16" s="259">
        <f>B16+1</f>
        <v>45132</v>
      </c>
      <c r="E16" s="232"/>
      <c r="F16" s="259">
        <f>D16+1</f>
        <v>45133</v>
      </c>
      <c r="G16" s="232"/>
      <c r="H16" s="259">
        <f>F16+1</f>
        <v>45134</v>
      </c>
      <c r="I16" s="232"/>
      <c r="J16" s="259">
        <f>H16+1</f>
        <v>45135</v>
      </c>
      <c r="K16" s="233"/>
      <c r="L16" s="56"/>
      <c r="M16" s="52"/>
      <c r="N16" s="3"/>
      <c r="O16" s="260">
        <f>W15+3</f>
        <v>45159</v>
      </c>
      <c r="P16" s="232"/>
      <c r="Q16" s="259">
        <f>O16+1</f>
        <v>45160</v>
      </c>
      <c r="R16" s="232"/>
      <c r="S16" s="259">
        <f>Q16+1</f>
        <v>45161</v>
      </c>
      <c r="T16" s="232"/>
      <c r="U16" s="259">
        <f>S16+1</f>
        <v>45162</v>
      </c>
      <c r="V16" s="232"/>
      <c r="W16" s="259">
        <f>U16+1</f>
        <v>45163</v>
      </c>
      <c r="X16" s="233"/>
      <c r="Y16" s="56"/>
      <c r="Z16" s="52"/>
      <c r="AA16" s="3"/>
      <c r="AB16" s="260">
        <f>AJ15+3</f>
        <v>45187</v>
      </c>
      <c r="AC16" s="232"/>
      <c r="AD16" s="259">
        <f>AB16+1</f>
        <v>45188</v>
      </c>
      <c r="AE16" s="232"/>
      <c r="AF16" s="259">
        <f>AD16+1</f>
        <v>45189</v>
      </c>
      <c r="AG16" s="232"/>
      <c r="AH16" s="259">
        <f>AF16+1</f>
        <v>45190</v>
      </c>
      <c r="AI16" s="232"/>
      <c r="AJ16" s="259">
        <f>AH16+1</f>
        <v>45191</v>
      </c>
      <c r="AK16" s="233"/>
      <c r="AL16" s="56"/>
      <c r="AM16" s="52"/>
      <c r="AN16" s="3"/>
      <c r="AO16" s="412" t="s">
        <v>35</v>
      </c>
      <c r="AP16" s="413"/>
      <c r="AQ16" s="413"/>
      <c r="AR16" s="413"/>
      <c r="AS16" s="413"/>
      <c r="AT16" s="414"/>
      <c r="AU16" s="328" t="s">
        <v>36</v>
      </c>
      <c r="AV16" s="329"/>
      <c r="AW16" s="8"/>
      <c r="AX16" s="409" t="s">
        <v>37</v>
      </c>
      <c r="AY16" s="410"/>
      <c r="AZ16" s="411">
        <f>SUM(M15,Z15,AM15,M25,Z25,AM25,M35,Z35,AM35,M45,Z45,AM45)</f>
        <v>0</v>
      </c>
    </row>
    <row r="17" spans="2:52" ht="17.25" customHeight="1" thickBot="1" x14ac:dyDescent="0.25">
      <c r="B17" s="260">
        <f>IF(J16="","",IF(MONTH(J16+3)&lt;&gt;MONTH(J16),"",J16+3))</f>
        <v>45138</v>
      </c>
      <c r="C17" s="234"/>
      <c r="D17" s="261" t="str">
        <f>IF(B17="","",IF(MONTH(B17+1)&lt;&gt;MONTH(B17),"",B17+1))</f>
        <v/>
      </c>
      <c r="E17" s="234"/>
      <c r="F17" s="261" t="str">
        <f>IF(D17="","",IF(MONTH(D17+1)&lt;&gt;MONTH(D17),"",D17+1))</f>
        <v/>
      </c>
      <c r="G17" s="234"/>
      <c r="H17" s="261" t="str">
        <f>IF(F17="","",IF(MONTH(F17+1)&lt;&gt;MONTH(F17),"",F17+1))</f>
        <v/>
      </c>
      <c r="I17" s="234"/>
      <c r="J17" s="261" t="str">
        <f>IF(H17="","",IF(MONTH(H17+1)&lt;&gt;MONTH(H17),"",H17+1))</f>
        <v/>
      </c>
      <c r="K17" s="236"/>
      <c r="L17" s="57" t="s">
        <v>38</v>
      </c>
      <c r="M17" s="55">
        <f>COUNTIFS(B13:B17:D13:D17:F13:F17:H13:H17:J13:J17,"&gt;0",C13:C17:E13:E17:G13:G17:I13:I17:K13:K17,"=o")</f>
        <v>0</v>
      </c>
      <c r="N17" s="3"/>
      <c r="O17" s="260">
        <f>IF(W16="","",IF(MONTH(W16+3)&lt;&gt;MONTH(W16),"",W16+3))</f>
        <v>45166</v>
      </c>
      <c r="P17" s="234"/>
      <c r="Q17" s="261">
        <f>IF(O17="","",IF(MONTH(O17+1)&lt;&gt;MONTH(O17),"",O17+1))</f>
        <v>45167</v>
      </c>
      <c r="R17" s="234"/>
      <c r="S17" s="261">
        <f>IF(Q17="","",IF(MONTH(Q17+1)&lt;&gt;MONTH(Q17),"",Q17+1))</f>
        <v>45168</v>
      </c>
      <c r="T17" s="234"/>
      <c r="U17" s="261">
        <f>IF(S17="","",IF(MONTH(S17+1)&lt;&gt;MONTH(S17),"",S17+1))</f>
        <v>45169</v>
      </c>
      <c r="V17" s="234"/>
      <c r="W17" s="261" t="str">
        <f>IF(U17="","",IF(MONTH(U17+1)&lt;&gt;MONTH(U17),"",U17+1))</f>
        <v/>
      </c>
      <c r="X17" s="236"/>
      <c r="Y17" s="57" t="s">
        <v>38</v>
      </c>
      <c r="Z17" s="55">
        <f>COUNTIFS(O13:O17:Q13:Q17:S13:S17:U13:U17:W13:W17,"&gt;0",P13:P17:R13:R17:T13:T17:V13:V17:X13:X17,"=o")</f>
        <v>0</v>
      </c>
      <c r="AA17" s="3"/>
      <c r="AB17" s="260">
        <f>IF(AJ16="","",IF(MONTH(AJ16+3)&lt;&gt;MONTH(AJ16),"",AJ16+3))</f>
        <v>45194</v>
      </c>
      <c r="AC17" s="234"/>
      <c r="AD17" s="261">
        <f>IF(AB17="","",IF(MONTH(AB17+1)&lt;&gt;MONTH(AB17),"",AB17+1))</f>
        <v>45195</v>
      </c>
      <c r="AE17" s="234"/>
      <c r="AF17" s="261">
        <f>IF(AD17="","",IF(MONTH(AD17+1)&lt;&gt;MONTH(AD17),"",AD17+1))</f>
        <v>45196</v>
      </c>
      <c r="AG17" s="234"/>
      <c r="AH17" s="261">
        <f>IF(AF17="","",IF(MONTH(AF17+1)&lt;&gt;MONTH(AF17),"",AF17+1))</f>
        <v>45197</v>
      </c>
      <c r="AI17" s="234"/>
      <c r="AJ17" s="261">
        <f>IF(AH17="","",IF(MONTH(AH17+1)&lt;&gt;MONTH(AH17),"",AH17+1))</f>
        <v>45198</v>
      </c>
      <c r="AK17" s="236"/>
      <c r="AL17" s="57" t="s">
        <v>38</v>
      </c>
      <c r="AM17" s="55">
        <f>COUNTIFS(AB13:AB17:AD13:AD17:AF13:AF17:AH13:AH17:AJ13:AJ17,"&gt;0",AC13:AC17:AE13:AE17:AG13:AG17:AI13:AI17:AK13:AK17,"=o")</f>
        <v>0</v>
      </c>
      <c r="AN17" s="3"/>
      <c r="AO17" s="415"/>
      <c r="AP17" s="416"/>
      <c r="AQ17" s="416"/>
      <c r="AR17" s="416"/>
      <c r="AS17" s="416"/>
      <c r="AT17" s="417"/>
      <c r="AU17" s="330"/>
      <c r="AV17" s="331"/>
      <c r="AW17" s="8"/>
      <c r="AX17" s="405"/>
      <c r="AY17" s="406"/>
      <c r="AZ17" s="408"/>
    </row>
    <row r="18" spans="2:52" ht="15" customHeight="1" x14ac:dyDescent="0.2">
      <c r="B18" s="222" t="s">
        <v>39</v>
      </c>
      <c r="C18" s="223"/>
      <c r="D18" s="224"/>
      <c r="E18" s="224"/>
      <c r="F18" s="223"/>
      <c r="G18" s="223"/>
      <c r="H18" s="223"/>
      <c r="I18" s="223"/>
      <c r="J18" s="223"/>
      <c r="K18" s="7"/>
      <c r="L18" s="56"/>
      <c r="M18" s="52"/>
      <c r="N18" s="3"/>
      <c r="O18" s="222" t="s">
        <v>39</v>
      </c>
      <c r="P18" s="32"/>
      <c r="Q18" s="32"/>
      <c r="R18" s="32"/>
      <c r="S18" s="32"/>
      <c r="T18" s="32"/>
      <c r="U18" s="32"/>
      <c r="V18" s="32"/>
      <c r="W18" s="32"/>
      <c r="X18" s="3"/>
      <c r="Y18" s="56"/>
      <c r="Z18" s="52"/>
      <c r="AA18" s="3"/>
      <c r="AB18" s="222" t="s">
        <v>39</v>
      </c>
      <c r="AC18" s="32"/>
      <c r="AD18" s="32"/>
      <c r="AE18" s="32"/>
      <c r="AF18" s="32"/>
      <c r="AG18" s="32"/>
      <c r="AH18" s="32"/>
      <c r="AI18" s="32"/>
      <c r="AJ18" s="32"/>
      <c r="AK18" s="3"/>
      <c r="AL18" s="56"/>
      <c r="AM18" s="52"/>
      <c r="AN18" s="3"/>
      <c r="AO18" s="363"/>
      <c r="AP18" s="364"/>
      <c r="AQ18" s="364"/>
      <c r="AR18" s="364"/>
      <c r="AS18" s="364"/>
      <c r="AT18" s="365"/>
      <c r="AU18" s="376"/>
      <c r="AV18" s="377"/>
      <c r="AW18" s="8"/>
      <c r="AX18" s="409" t="s">
        <v>38</v>
      </c>
      <c r="AY18" s="410"/>
      <c r="AZ18" s="411">
        <f>SUM(M17,Z17,AM17,M27,Z27,AM27,M37,Z37,AM37,M47,Z47,AM47)</f>
        <v>0</v>
      </c>
    </row>
    <row r="19" spans="2:52" ht="15" customHeight="1" thickBot="1" x14ac:dyDescent="0.25">
      <c r="B19" s="26"/>
      <c r="C19" s="27"/>
      <c r="D19" s="27"/>
      <c r="E19" s="27"/>
      <c r="F19" s="27"/>
      <c r="G19" s="27"/>
      <c r="H19" s="27"/>
      <c r="I19" s="27"/>
      <c r="J19" s="27"/>
      <c r="K19" s="27"/>
      <c r="L19" s="58" t="s">
        <v>40</v>
      </c>
      <c r="M19" s="59">
        <f>SUM(M13,M15,M17)</f>
        <v>21</v>
      </c>
      <c r="N19" s="3"/>
      <c r="O19" s="26"/>
      <c r="P19" s="27"/>
      <c r="Q19" s="27"/>
      <c r="R19" s="27"/>
      <c r="S19" s="27"/>
      <c r="T19" s="27"/>
      <c r="U19" s="27"/>
      <c r="V19" s="27"/>
      <c r="W19" s="27"/>
      <c r="X19" s="27"/>
      <c r="Y19" s="58" t="s">
        <v>40</v>
      </c>
      <c r="Z19" s="59">
        <f>SUM(Z13,Z15,Z17)</f>
        <v>23</v>
      </c>
      <c r="AA19" s="3"/>
      <c r="AB19" s="26"/>
      <c r="AC19" s="27"/>
      <c r="AD19" s="27"/>
      <c r="AE19" s="27"/>
      <c r="AF19" s="27"/>
      <c r="AG19" s="27"/>
      <c r="AH19" s="27"/>
      <c r="AI19" s="27"/>
      <c r="AJ19" s="27"/>
      <c r="AK19" s="27"/>
      <c r="AL19" s="58" t="s">
        <v>40</v>
      </c>
      <c r="AM19" s="59">
        <f>SUM(AM13,AM15,AM17)</f>
        <v>21</v>
      </c>
      <c r="AN19" s="3"/>
      <c r="AO19" s="366"/>
      <c r="AP19" s="367"/>
      <c r="AQ19" s="367"/>
      <c r="AR19" s="367"/>
      <c r="AS19" s="367"/>
      <c r="AT19" s="368"/>
      <c r="AU19" s="378"/>
      <c r="AV19" s="379"/>
      <c r="AW19" s="8"/>
      <c r="AX19" s="405"/>
      <c r="AY19" s="406"/>
      <c r="AZ19" s="408"/>
    </row>
    <row r="20" spans="2:52" ht="15" customHeight="1" thickBot="1" x14ac:dyDescent="0.25">
      <c r="B20" s="3"/>
      <c r="C20" s="3"/>
      <c r="D20" s="3"/>
      <c r="E20" s="3"/>
      <c r="F20" s="3"/>
      <c r="G20" s="3"/>
      <c r="H20" s="3"/>
      <c r="I20" s="3"/>
      <c r="J20" s="3"/>
      <c r="K20" s="3"/>
      <c r="L20" s="28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28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28"/>
      <c r="AM20" s="28"/>
      <c r="AN20" s="3"/>
      <c r="AO20" s="363"/>
      <c r="AP20" s="364"/>
      <c r="AQ20" s="364"/>
      <c r="AR20" s="364"/>
      <c r="AS20" s="364"/>
      <c r="AT20" s="365"/>
      <c r="AU20" s="376"/>
      <c r="AV20" s="377"/>
      <c r="AW20" s="8"/>
      <c r="AX20" s="409" t="s">
        <v>41</v>
      </c>
      <c r="AY20" s="410"/>
      <c r="AZ20" s="411">
        <f>SUM(AZ14:AZ19)</f>
        <v>260</v>
      </c>
    </row>
    <row r="21" spans="2:52" ht="15" customHeight="1" x14ac:dyDescent="0.25">
      <c r="B21" s="347">
        <f>DATE($B$10,10,1)</f>
        <v>45200</v>
      </c>
      <c r="C21" s="348"/>
      <c r="D21" s="348"/>
      <c r="E21" s="348"/>
      <c r="F21" s="348"/>
      <c r="G21" s="348"/>
      <c r="H21" s="348"/>
      <c r="I21" s="348"/>
      <c r="J21" s="348"/>
      <c r="K21" s="348"/>
      <c r="L21" s="349"/>
      <c r="M21" s="51" t="s">
        <v>23</v>
      </c>
      <c r="N21" s="2"/>
      <c r="O21" s="347">
        <f>DATE($B$10,11,1)</f>
        <v>45231</v>
      </c>
      <c r="P21" s="348"/>
      <c r="Q21" s="348"/>
      <c r="R21" s="348"/>
      <c r="S21" s="348"/>
      <c r="T21" s="348"/>
      <c r="U21" s="348"/>
      <c r="V21" s="348"/>
      <c r="W21" s="348"/>
      <c r="X21" s="348"/>
      <c r="Y21" s="349"/>
      <c r="Z21" s="51" t="s">
        <v>23</v>
      </c>
      <c r="AA21" s="2"/>
      <c r="AB21" s="347">
        <f>DATE($B$10,12,1)</f>
        <v>45261</v>
      </c>
      <c r="AC21" s="348"/>
      <c r="AD21" s="348"/>
      <c r="AE21" s="348"/>
      <c r="AF21" s="348"/>
      <c r="AG21" s="348"/>
      <c r="AH21" s="348"/>
      <c r="AI21" s="348"/>
      <c r="AJ21" s="348"/>
      <c r="AK21" s="348"/>
      <c r="AL21" s="349"/>
      <c r="AM21" s="51" t="s">
        <v>23</v>
      </c>
      <c r="AN21" s="2"/>
      <c r="AO21" s="366"/>
      <c r="AP21" s="367"/>
      <c r="AQ21" s="367"/>
      <c r="AR21" s="367"/>
      <c r="AS21" s="367"/>
      <c r="AT21" s="368"/>
      <c r="AU21" s="378"/>
      <c r="AV21" s="379"/>
      <c r="AW21" s="29"/>
      <c r="AX21" s="405"/>
      <c r="AY21" s="406"/>
      <c r="AZ21" s="408"/>
    </row>
    <row r="22" spans="2:52" ht="15" customHeight="1" x14ac:dyDescent="0.2">
      <c r="B22" s="360" t="s">
        <v>26</v>
      </c>
      <c r="C22" s="334"/>
      <c r="D22" s="333" t="s">
        <v>27</v>
      </c>
      <c r="E22" s="334"/>
      <c r="F22" s="333" t="s">
        <v>28</v>
      </c>
      <c r="G22" s="334"/>
      <c r="H22" s="333" t="s">
        <v>29</v>
      </c>
      <c r="I22" s="334"/>
      <c r="J22" s="333" t="s">
        <v>30</v>
      </c>
      <c r="K22" s="334"/>
      <c r="L22" s="43"/>
      <c r="M22" s="52"/>
      <c r="N22" s="3"/>
      <c r="O22" s="360" t="s">
        <v>26</v>
      </c>
      <c r="P22" s="334"/>
      <c r="Q22" s="333" t="s">
        <v>27</v>
      </c>
      <c r="R22" s="334"/>
      <c r="S22" s="333" t="s">
        <v>28</v>
      </c>
      <c r="T22" s="334"/>
      <c r="U22" s="333" t="s">
        <v>29</v>
      </c>
      <c r="V22" s="334"/>
      <c r="W22" s="333" t="s">
        <v>30</v>
      </c>
      <c r="X22" s="334"/>
      <c r="Y22" s="43"/>
      <c r="Z22" s="52"/>
      <c r="AA22" s="3"/>
      <c r="AB22" s="360" t="s">
        <v>26</v>
      </c>
      <c r="AC22" s="334"/>
      <c r="AD22" s="333" t="s">
        <v>27</v>
      </c>
      <c r="AE22" s="334"/>
      <c r="AF22" s="333" t="s">
        <v>28</v>
      </c>
      <c r="AG22" s="334"/>
      <c r="AH22" s="333" t="s">
        <v>29</v>
      </c>
      <c r="AI22" s="334"/>
      <c r="AJ22" s="333" t="s">
        <v>30</v>
      </c>
      <c r="AK22" s="334"/>
      <c r="AL22" s="43"/>
      <c r="AM22" s="52"/>
      <c r="AN22" s="3"/>
      <c r="AO22" s="363"/>
      <c r="AP22" s="364"/>
      <c r="AQ22" s="364"/>
      <c r="AR22" s="364"/>
      <c r="AS22" s="364"/>
      <c r="AT22" s="365"/>
      <c r="AU22" s="376"/>
      <c r="AV22" s="377"/>
      <c r="AW22" s="8"/>
      <c r="AX22" s="8"/>
      <c r="AY22" s="8"/>
      <c r="AZ22" s="8"/>
    </row>
    <row r="23" spans="2:52" ht="17.25" customHeight="1" thickBot="1" x14ac:dyDescent="0.25">
      <c r="B23" s="260">
        <f>IF(WEEKDAY(B21,2)=1,B21,IF(WEEKDAY(B21,2)&gt;5,B21+(8-WEEKDAY(B21,2)),""))</f>
        <v>45201</v>
      </c>
      <c r="C23" s="232"/>
      <c r="D23" s="259">
        <f>IF(B23="",IF(WEEKDAY(B21,2)=MOD(1,7)+1,B21,""),B23+1)</f>
        <v>45202</v>
      </c>
      <c r="E23" s="232"/>
      <c r="F23" s="259">
        <f>IF(D23="",IF(WEEKDAY(B21,2)=MOD(1,7)+2,B21,""),D23+1)</f>
        <v>45203</v>
      </c>
      <c r="G23" s="232"/>
      <c r="H23" s="259">
        <f>IF(F23="",IF(WEEKDAY(B21,2)=MOD(1,7)+3,B21,""),F23+1)</f>
        <v>45204</v>
      </c>
      <c r="I23" s="232"/>
      <c r="J23" s="259">
        <f>IF(H23="",IF(WEEKDAY(B21,2)=MOD(1,7)+4,B21,""),H23+1)</f>
        <v>45205</v>
      </c>
      <c r="K23" s="235"/>
      <c r="L23" s="54" t="s">
        <v>31</v>
      </c>
      <c r="M23" s="55">
        <f>COUNTIFS(B23:B27:D23:D27:F23:F27:H23:H27:J23:J27,"&gt;0",C23:C27:E23:E27:G23:G27:I23:I27:K23:K27,"")</f>
        <v>22</v>
      </c>
      <c r="N23" s="3"/>
      <c r="O23" s="260" t="str">
        <f>IF(WEEKDAY(O21,2)=1,O21,IF(WEEKDAY(O21,2)&gt;5,O21+(8-WEEKDAY(O21,2)),""))</f>
        <v/>
      </c>
      <c r="P23" s="232"/>
      <c r="Q23" s="259" t="str">
        <f>IF(O23="",IF(WEEKDAY(O21,2)=MOD(1,7)+1,O21,""),O23+1)</f>
        <v/>
      </c>
      <c r="R23" s="232"/>
      <c r="S23" s="259">
        <f>IF(Q23="",IF(WEEKDAY(O21,2)=MOD(1,7)+2,O21,""),Q23+1)</f>
        <v>45231</v>
      </c>
      <c r="T23" s="232"/>
      <c r="U23" s="259">
        <f>IF(S23="",IF(WEEKDAY(O21,2)=MOD(1,7)+3,O21,""),S23+1)</f>
        <v>45232</v>
      </c>
      <c r="V23" s="232"/>
      <c r="W23" s="259">
        <f>IF(U23="",IF(WEEKDAY(O21,2)=MOD(1,7)+4,O21,""),U23+1)</f>
        <v>45233</v>
      </c>
      <c r="X23" s="235"/>
      <c r="Y23" s="54" t="s">
        <v>31</v>
      </c>
      <c r="Z23" s="55">
        <f>COUNTIFS(O23:O27:Q23:Q27:S23:S27:U23:U27:W23:W27,"&gt;0",P23:P27:R23:R27:T23:T27:V23:V27:X23:X27,"")</f>
        <v>22</v>
      </c>
      <c r="AA23" s="3"/>
      <c r="AB23" s="260" t="str">
        <f>IF(WEEKDAY(AB21,2)=1,AB21,IF(WEEKDAY(AB21,2)&gt;5,AB21+(8-WEEKDAY(AB21,2)),""))</f>
        <v/>
      </c>
      <c r="AC23" s="232"/>
      <c r="AD23" s="259" t="str">
        <f>IF(AB23="",IF(WEEKDAY(AB21,2)=MOD(1,7)+1,AB21,""),AB23+1)</f>
        <v/>
      </c>
      <c r="AE23" s="232"/>
      <c r="AF23" s="259" t="str">
        <f>IF(AD23="",IF(WEEKDAY(AB21,2)=MOD(1,7)+2,AB21,""),AD23+1)</f>
        <v/>
      </c>
      <c r="AG23" s="232"/>
      <c r="AH23" s="259" t="str">
        <f>IF(AF23="",IF(WEEKDAY(AB21,2)=MOD(1,7)+3,AB21,""),AF23+1)</f>
        <v/>
      </c>
      <c r="AI23" s="232"/>
      <c r="AJ23" s="259">
        <f>IF(AH23="",IF(WEEKDAY(AB21,2)=MOD(1,7)+4,AB21,""),AH23+1)</f>
        <v>45261</v>
      </c>
      <c r="AK23" s="235"/>
      <c r="AL23" s="54" t="s">
        <v>31</v>
      </c>
      <c r="AM23" s="55">
        <f>COUNTIFS(AB23:AB27:AD23:AD27:AF23:AF27:AH23:AH27:AJ23:AJ27,"&gt;0",AC23:AC27:AE23:AE27:AG23:AG27:AI23:AI27:AK23:AK27,"")</f>
        <v>21</v>
      </c>
      <c r="AN23" s="3"/>
      <c r="AO23" s="366"/>
      <c r="AP23" s="367"/>
      <c r="AQ23" s="367"/>
      <c r="AR23" s="367"/>
      <c r="AS23" s="367"/>
      <c r="AT23" s="368"/>
      <c r="AU23" s="378"/>
      <c r="AV23" s="379"/>
      <c r="AW23" s="30"/>
      <c r="AX23" s="60"/>
      <c r="AY23" s="18"/>
      <c r="AZ23" s="22"/>
    </row>
    <row r="24" spans="2:52" ht="17.25" customHeight="1" x14ac:dyDescent="0.2">
      <c r="B24" s="260">
        <f>J23+3</f>
        <v>45208</v>
      </c>
      <c r="C24" s="232"/>
      <c r="D24" s="259">
        <f>B24+1</f>
        <v>45209</v>
      </c>
      <c r="E24" s="232"/>
      <c r="F24" s="259">
        <f>D24+1</f>
        <v>45210</v>
      </c>
      <c r="G24" s="232"/>
      <c r="H24" s="259">
        <f>F24+1</f>
        <v>45211</v>
      </c>
      <c r="I24" s="232"/>
      <c r="J24" s="259">
        <f>H24+1</f>
        <v>45212</v>
      </c>
      <c r="K24" s="235"/>
      <c r="L24" s="56"/>
      <c r="M24" s="52"/>
      <c r="N24" s="3"/>
      <c r="O24" s="260">
        <f>W23+3</f>
        <v>45236</v>
      </c>
      <c r="P24" s="232"/>
      <c r="Q24" s="259">
        <f>O24+1</f>
        <v>45237</v>
      </c>
      <c r="R24" s="232"/>
      <c r="S24" s="259">
        <f>Q24+1</f>
        <v>45238</v>
      </c>
      <c r="T24" s="232"/>
      <c r="U24" s="259">
        <f>S24+1</f>
        <v>45239</v>
      </c>
      <c r="V24" s="232"/>
      <c r="W24" s="259">
        <f>U24+1</f>
        <v>45240</v>
      </c>
      <c r="X24" s="235"/>
      <c r="Y24" s="56"/>
      <c r="Z24" s="52"/>
      <c r="AA24" s="3"/>
      <c r="AB24" s="260">
        <f>AJ23+3</f>
        <v>45264</v>
      </c>
      <c r="AC24" s="232"/>
      <c r="AD24" s="259">
        <f>AB24+1</f>
        <v>45265</v>
      </c>
      <c r="AE24" s="232"/>
      <c r="AF24" s="259">
        <f>AD24+1</f>
        <v>45266</v>
      </c>
      <c r="AG24" s="232"/>
      <c r="AH24" s="259">
        <f>AF24+1</f>
        <v>45267</v>
      </c>
      <c r="AI24" s="232"/>
      <c r="AJ24" s="259">
        <f>AH24+1</f>
        <v>45268</v>
      </c>
      <c r="AK24" s="235"/>
      <c r="AL24" s="56"/>
      <c r="AM24" s="52"/>
      <c r="AN24" s="3"/>
      <c r="AO24" s="363"/>
      <c r="AP24" s="364"/>
      <c r="AQ24" s="364"/>
      <c r="AR24" s="364"/>
      <c r="AS24" s="364"/>
      <c r="AT24" s="365"/>
      <c r="AU24" s="376"/>
      <c r="AV24" s="377"/>
      <c r="AW24" s="30"/>
      <c r="AX24" s="313" t="s">
        <v>42</v>
      </c>
      <c r="AY24" s="314"/>
      <c r="AZ24" s="315"/>
    </row>
    <row r="25" spans="2:52" ht="17.25" customHeight="1" x14ac:dyDescent="0.2">
      <c r="B25" s="260">
        <f>J24+3</f>
        <v>45215</v>
      </c>
      <c r="C25" s="232"/>
      <c r="D25" s="259">
        <f>B25+1</f>
        <v>45216</v>
      </c>
      <c r="E25" s="232"/>
      <c r="F25" s="259">
        <f>D25+1</f>
        <v>45217</v>
      </c>
      <c r="G25" s="232"/>
      <c r="H25" s="259">
        <f>F25+1</f>
        <v>45218</v>
      </c>
      <c r="I25" s="232"/>
      <c r="J25" s="259">
        <f>H25+1</f>
        <v>45219</v>
      </c>
      <c r="K25" s="233"/>
      <c r="L25" s="57" t="s">
        <v>34</v>
      </c>
      <c r="M25" s="55">
        <f>COUNTIFS(B23:B27:D23:D27:F23:F27:H23:H27:J23:J27,"&gt;0",C23:C27:E23:E27:G23:G27:I23:I27:K23:K27,"=H")</f>
        <v>0</v>
      </c>
      <c r="N25" s="3"/>
      <c r="O25" s="260">
        <f>W24+3</f>
        <v>45243</v>
      </c>
      <c r="P25" s="232"/>
      <c r="Q25" s="259">
        <f>O25+1</f>
        <v>45244</v>
      </c>
      <c r="R25" s="232"/>
      <c r="S25" s="259">
        <f>Q25+1</f>
        <v>45245</v>
      </c>
      <c r="T25" s="232"/>
      <c r="U25" s="259">
        <f>S25+1</f>
        <v>45246</v>
      </c>
      <c r="V25" s="232"/>
      <c r="W25" s="259">
        <f>U25+1</f>
        <v>45247</v>
      </c>
      <c r="X25" s="233"/>
      <c r="Y25" s="57" t="s">
        <v>34</v>
      </c>
      <c r="Z25" s="55">
        <f>COUNTIFS(O23:O27:Q23:Q27:S23:S27:U23:U27:W23:W27,"&gt;0",P23:P27:R23:R27:T23:T27:V23:V27:X23:X27,"=H")</f>
        <v>0</v>
      </c>
      <c r="AA25" s="3"/>
      <c r="AB25" s="260">
        <f>AJ24+3</f>
        <v>45271</v>
      </c>
      <c r="AC25" s="232"/>
      <c r="AD25" s="259">
        <f>AB25+1</f>
        <v>45272</v>
      </c>
      <c r="AE25" s="232"/>
      <c r="AF25" s="259">
        <f>AD25+1</f>
        <v>45273</v>
      </c>
      <c r="AG25" s="232"/>
      <c r="AH25" s="259">
        <f>AF25+1</f>
        <v>45274</v>
      </c>
      <c r="AI25" s="232"/>
      <c r="AJ25" s="259">
        <f>AH25+1</f>
        <v>45275</v>
      </c>
      <c r="AK25" s="233"/>
      <c r="AL25" s="57" t="s">
        <v>34</v>
      </c>
      <c r="AM25" s="55">
        <f>COUNTIFS(AB23:AB27:AD23:AD27:AF23:AF27:AH23:AH27:AJ23:AJ27,"&gt;0",AC23:AC27:AE23:AE27:AG23:AG27:AI23:AI27:AK23:AK27,"=H")</f>
        <v>0</v>
      </c>
      <c r="AN25" s="3"/>
      <c r="AO25" s="366"/>
      <c r="AP25" s="367"/>
      <c r="AQ25" s="367"/>
      <c r="AR25" s="367"/>
      <c r="AS25" s="367"/>
      <c r="AT25" s="368"/>
      <c r="AU25" s="378"/>
      <c r="AV25" s="379"/>
      <c r="AW25" s="30"/>
      <c r="AX25" s="316"/>
      <c r="AY25" s="317"/>
      <c r="AZ25" s="318"/>
    </row>
    <row r="26" spans="2:52" ht="17.25" customHeight="1" x14ac:dyDescent="0.2">
      <c r="B26" s="260">
        <f>J25+3</f>
        <v>45222</v>
      </c>
      <c r="C26" s="232"/>
      <c r="D26" s="259">
        <f>B26+1</f>
        <v>45223</v>
      </c>
      <c r="E26" s="232"/>
      <c r="F26" s="259">
        <f>D26+1</f>
        <v>45224</v>
      </c>
      <c r="G26" s="232"/>
      <c r="H26" s="259">
        <f>F26+1</f>
        <v>45225</v>
      </c>
      <c r="I26" s="232"/>
      <c r="J26" s="259">
        <f>H26+1</f>
        <v>45226</v>
      </c>
      <c r="K26" s="233"/>
      <c r="L26" s="56"/>
      <c r="M26" s="52"/>
      <c r="N26" s="3"/>
      <c r="O26" s="260">
        <f>W25+3</f>
        <v>45250</v>
      </c>
      <c r="P26" s="232"/>
      <c r="Q26" s="259">
        <f>O26+1</f>
        <v>45251</v>
      </c>
      <c r="R26" s="232"/>
      <c r="S26" s="259">
        <f>Q26+1</f>
        <v>45252</v>
      </c>
      <c r="T26" s="232"/>
      <c r="U26" s="259">
        <f>S26+1</f>
        <v>45253</v>
      </c>
      <c r="V26" s="232"/>
      <c r="W26" s="259">
        <f>U26+1</f>
        <v>45254</v>
      </c>
      <c r="X26" s="233"/>
      <c r="Y26" s="56"/>
      <c r="Z26" s="52"/>
      <c r="AA26" s="3"/>
      <c r="AB26" s="260">
        <f>AJ25+3</f>
        <v>45278</v>
      </c>
      <c r="AC26" s="232"/>
      <c r="AD26" s="259">
        <f>AB26+1</f>
        <v>45279</v>
      </c>
      <c r="AE26" s="232"/>
      <c r="AF26" s="259">
        <f>AD26+1</f>
        <v>45280</v>
      </c>
      <c r="AG26" s="232"/>
      <c r="AH26" s="259">
        <f>AF26+1</f>
        <v>45281</v>
      </c>
      <c r="AI26" s="232"/>
      <c r="AJ26" s="259">
        <f>AH26+1</f>
        <v>45282</v>
      </c>
      <c r="AK26" s="233"/>
      <c r="AL26" s="56"/>
      <c r="AM26" s="52"/>
      <c r="AN26" s="3"/>
      <c r="AO26" s="363"/>
      <c r="AP26" s="364"/>
      <c r="AQ26" s="364"/>
      <c r="AR26" s="364"/>
      <c r="AS26" s="364"/>
      <c r="AT26" s="365"/>
      <c r="AU26" s="376"/>
      <c r="AV26" s="377"/>
      <c r="AW26" s="3"/>
      <c r="AX26" s="316"/>
      <c r="AY26" s="317"/>
      <c r="AZ26" s="318"/>
    </row>
    <row r="27" spans="2:52" ht="17.25" customHeight="1" thickBot="1" x14ac:dyDescent="0.25">
      <c r="B27" s="262">
        <f>IF(J26="","",IF(MONTH(J26+3)&lt;&gt;MONTH(J26),"",J26+3))</f>
        <v>45229</v>
      </c>
      <c r="C27" s="234"/>
      <c r="D27" s="261">
        <f>IF(B27="","",IF(MONTH(B27+1)&lt;&gt;MONTH(B27),"",B27+1))</f>
        <v>45230</v>
      </c>
      <c r="E27" s="234"/>
      <c r="F27" s="261" t="str">
        <f>IF(D27="","",IF(MONTH(D27+1)&lt;&gt;MONTH(D27),"",D27+1))</f>
        <v/>
      </c>
      <c r="G27" s="234"/>
      <c r="H27" s="261" t="str">
        <f>IF(F27="","",IF(MONTH(F27+1)&lt;&gt;MONTH(F27),"",F27+1))</f>
        <v/>
      </c>
      <c r="I27" s="234"/>
      <c r="J27" s="261" t="str">
        <f>IF(H27="","",IF(MONTH(H27+1)&lt;&gt;MONTH(H27),"",H27+1))</f>
        <v/>
      </c>
      <c r="K27" s="263"/>
      <c r="L27" s="57" t="s">
        <v>38</v>
      </c>
      <c r="M27" s="55">
        <f>COUNTIFS(B23:B27:D23:D27:F23:F27:H23:H27:J23:J27,"&gt;0",C23:C27:E23:E27:G23:G27:I23:I27:K23:K27,"=o")</f>
        <v>0</v>
      </c>
      <c r="N27" s="3"/>
      <c r="O27" s="262">
        <f>IF(W26="","",IF(MONTH(W26+3)&lt;&gt;MONTH(W26),"",W26+3))</f>
        <v>45257</v>
      </c>
      <c r="P27" s="234"/>
      <c r="Q27" s="261">
        <f>IF(O27="","",IF(MONTH(O27+1)&lt;&gt;MONTH(O27),"",O27+1))</f>
        <v>45258</v>
      </c>
      <c r="R27" s="234"/>
      <c r="S27" s="261">
        <f>IF(Q27="","",IF(MONTH(Q27+1)&lt;&gt;MONTH(Q27),"",Q27+1))</f>
        <v>45259</v>
      </c>
      <c r="T27" s="234"/>
      <c r="U27" s="261">
        <f>IF(S27="","",IF(MONTH(S27+1)&lt;&gt;MONTH(S27),"",S27+1))</f>
        <v>45260</v>
      </c>
      <c r="V27" s="234"/>
      <c r="W27" s="261" t="str">
        <f>IF(U27="","",IF(MONTH(U27+1)&lt;&gt;MONTH(U27),"",U27+1))</f>
        <v/>
      </c>
      <c r="X27" s="263"/>
      <c r="Y27" s="57" t="s">
        <v>38</v>
      </c>
      <c r="Z27" s="55">
        <f>COUNTIFS(O23:O27:Q23:Q27:S23:S27:U23:U27:W23:W27,"&gt;0",P23:P27:R23:R27:T23:T27:V23:V27:X23:X27,"=o")</f>
        <v>0</v>
      </c>
      <c r="AA27" s="3"/>
      <c r="AB27" s="262">
        <f>IF(AJ26="","",IF(MONTH(AJ26+3)&lt;&gt;MONTH(AJ26),"",AJ26+3))</f>
        <v>45285</v>
      </c>
      <c r="AC27" s="234"/>
      <c r="AD27" s="261">
        <f>IF(AB27="","",IF(MONTH(AB27+1)&lt;&gt;MONTH(AB27),"",AB27+1))</f>
        <v>45286</v>
      </c>
      <c r="AE27" s="234"/>
      <c r="AF27" s="261">
        <f>IF(AD27="","",IF(MONTH(AD27+1)&lt;&gt;MONTH(AD27),"",AD27+1))</f>
        <v>45287</v>
      </c>
      <c r="AG27" s="234"/>
      <c r="AH27" s="261">
        <f>IF(AF27="","",IF(MONTH(AF27+1)&lt;&gt;MONTH(AF27),"",AF27+1))</f>
        <v>45288</v>
      </c>
      <c r="AI27" s="234"/>
      <c r="AJ27" s="261">
        <f>IF(AH27="","",IF(MONTH(AH27+1)&lt;&gt;MONTH(AH27),"",AH27+1))</f>
        <v>45289</v>
      </c>
      <c r="AK27" s="263"/>
      <c r="AL27" s="57" t="s">
        <v>38</v>
      </c>
      <c r="AM27" s="55">
        <f>COUNTIFS(AB23:AB27:AD23:AD27:AF23:AF27:AH23:AH27:AJ23:AJ27,"&gt;0",AC23:AC27:AE23:AE27:AG23:AG27:AI23:AI27:AK23:AK27,"=o")</f>
        <v>0</v>
      </c>
      <c r="AN27" s="3"/>
      <c r="AO27" s="366"/>
      <c r="AP27" s="367"/>
      <c r="AQ27" s="367"/>
      <c r="AR27" s="367"/>
      <c r="AS27" s="367"/>
      <c r="AT27" s="368"/>
      <c r="AU27" s="378"/>
      <c r="AV27" s="379"/>
      <c r="AW27" s="3"/>
      <c r="AX27" s="316"/>
      <c r="AY27" s="317"/>
      <c r="AZ27" s="318"/>
    </row>
    <row r="28" spans="2:52" ht="15" customHeight="1" x14ac:dyDescent="0.2">
      <c r="B28" s="222" t="s">
        <v>39</v>
      </c>
      <c r="C28" s="32"/>
      <c r="D28" s="32"/>
      <c r="E28" s="32"/>
      <c r="F28" s="32"/>
      <c r="G28" s="32"/>
      <c r="H28" s="32"/>
      <c r="I28" s="32"/>
      <c r="J28" s="32"/>
      <c r="K28" s="264"/>
      <c r="L28" s="56"/>
      <c r="M28" s="52"/>
      <c r="N28" s="3"/>
      <c r="O28" s="222" t="s">
        <v>39</v>
      </c>
      <c r="P28" s="32"/>
      <c r="Q28" s="32"/>
      <c r="R28" s="32"/>
      <c r="S28" s="32"/>
      <c r="T28" s="32"/>
      <c r="U28" s="32"/>
      <c r="V28" s="32"/>
      <c r="W28" s="32"/>
      <c r="X28" s="264"/>
      <c r="Y28" s="56"/>
      <c r="Z28" s="52"/>
      <c r="AA28" s="3"/>
      <c r="AB28" s="222" t="s">
        <v>39</v>
      </c>
      <c r="AC28" s="32"/>
      <c r="AD28" s="32"/>
      <c r="AE28" s="32"/>
      <c r="AF28" s="32"/>
      <c r="AG28" s="32"/>
      <c r="AH28" s="32"/>
      <c r="AI28" s="32"/>
      <c r="AJ28" s="32"/>
      <c r="AK28" s="264"/>
      <c r="AL28" s="56"/>
      <c r="AM28" s="52"/>
      <c r="AN28" s="3"/>
      <c r="AO28" s="363"/>
      <c r="AP28" s="364"/>
      <c r="AQ28" s="364"/>
      <c r="AR28" s="364"/>
      <c r="AS28" s="364"/>
      <c r="AT28" s="365"/>
      <c r="AU28" s="376"/>
      <c r="AV28" s="377"/>
      <c r="AW28" s="8"/>
      <c r="AX28" s="316"/>
      <c r="AY28" s="317"/>
      <c r="AZ28" s="318"/>
    </row>
    <row r="29" spans="2:52" ht="15" customHeight="1" thickBot="1" x14ac:dyDescent="0.25">
      <c r="B29" s="26"/>
      <c r="C29" s="27"/>
      <c r="D29" s="27"/>
      <c r="E29" s="27"/>
      <c r="F29" s="27"/>
      <c r="G29" s="27"/>
      <c r="H29" s="27"/>
      <c r="I29" s="27"/>
      <c r="J29" s="27"/>
      <c r="K29" s="27"/>
      <c r="L29" s="58" t="s">
        <v>40</v>
      </c>
      <c r="M29" s="59">
        <f>SUM(M23,M25,M27)</f>
        <v>22</v>
      </c>
      <c r="N29" s="2"/>
      <c r="O29" s="26"/>
      <c r="P29" s="27"/>
      <c r="Q29" s="27"/>
      <c r="R29" s="27"/>
      <c r="S29" s="27"/>
      <c r="T29" s="27"/>
      <c r="U29" s="27"/>
      <c r="V29" s="27"/>
      <c r="W29" s="27"/>
      <c r="X29" s="27"/>
      <c r="Y29" s="58" t="s">
        <v>40</v>
      </c>
      <c r="Z29" s="59">
        <f>SUM(Z23,Z25,Z27)</f>
        <v>22</v>
      </c>
      <c r="AA29" s="2"/>
      <c r="AB29" s="26"/>
      <c r="AC29" s="27"/>
      <c r="AD29" s="27"/>
      <c r="AE29" s="27"/>
      <c r="AF29" s="27"/>
      <c r="AG29" s="27"/>
      <c r="AH29" s="27"/>
      <c r="AI29" s="27"/>
      <c r="AJ29" s="27"/>
      <c r="AK29" s="27"/>
      <c r="AL29" s="58" t="s">
        <v>40</v>
      </c>
      <c r="AM29" s="59">
        <f>SUM(AM23,AM25,AM27)</f>
        <v>21</v>
      </c>
      <c r="AN29" s="2"/>
      <c r="AO29" s="366"/>
      <c r="AP29" s="367"/>
      <c r="AQ29" s="367"/>
      <c r="AR29" s="367"/>
      <c r="AS29" s="367"/>
      <c r="AT29" s="368"/>
      <c r="AU29" s="378"/>
      <c r="AV29" s="379"/>
      <c r="AW29" s="31"/>
      <c r="AX29" s="319"/>
      <c r="AY29" s="320"/>
      <c r="AZ29" s="321"/>
    </row>
    <row r="30" spans="2:52" ht="15" customHeight="1" thickBot="1" x14ac:dyDescent="0.25">
      <c r="B30" s="3"/>
      <c r="C30" s="3"/>
      <c r="D30" s="3"/>
      <c r="E30" s="3"/>
      <c r="F30" s="3"/>
      <c r="G30" s="3"/>
      <c r="H30" s="3"/>
      <c r="I30" s="3"/>
      <c r="J30" s="3"/>
      <c r="K30" s="3"/>
      <c r="L30" s="28"/>
      <c r="M30" s="3"/>
      <c r="N30" s="2" t="s">
        <v>43</v>
      </c>
      <c r="O30" s="3"/>
      <c r="P30" s="3"/>
      <c r="Q30" s="3"/>
      <c r="R30" s="3"/>
      <c r="S30" s="3"/>
      <c r="T30" s="3"/>
      <c r="U30" s="3"/>
      <c r="V30" s="3"/>
      <c r="W30" s="3"/>
      <c r="X30" s="3"/>
      <c r="Y30" s="28"/>
      <c r="Z30" s="3"/>
      <c r="AA30" s="2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28"/>
      <c r="AM30" s="28"/>
      <c r="AN30" s="2"/>
      <c r="AO30" s="363"/>
      <c r="AP30" s="364"/>
      <c r="AQ30" s="364"/>
      <c r="AR30" s="364"/>
      <c r="AS30" s="364"/>
      <c r="AT30" s="365"/>
      <c r="AU30" s="376"/>
      <c r="AV30" s="377"/>
      <c r="AW30" s="31"/>
      <c r="AX30" s="31"/>
      <c r="AY30" s="61"/>
    </row>
    <row r="31" spans="2:52" ht="15" customHeight="1" x14ac:dyDescent="0.25">
      <c r="B31" s="347">
        <f>DATE($B$10+1,1,1)</f>
        <v>45292</v>
      </c>
      <c r="C31" s="348"/>
      <c r="D31" s="348"/>
      <c r="E31" s="348"/>
      <c r="F31" s="348"/>
      <c r="G31" s="348"/>
      <c r="H31" s="348"/>
      <c r="I31" s="348"/>
      <c r="J31" s="348"/>
      <c r="K31" s="348"/>
      <c r="L31" s="349"/>
      <c r="M31" s="51" t="s">
        <v>23</v>
      </c>
      <c r="N31" s="2"/>
      <c r="O31" s="347">
        <f>DATE($B$10+1,2,1)</f>
        <v>45323</v>
      </c>
      <c r="P31" s="348"/>
      <c r="Q31" s="348"/>
      <c r="R31" s="348"/>
      <c r="S31" s="348"/>
      <c r="T31" s="348"/>
      <c r="U31" s="348"/>
      <c r="V31" s="348"/>
      <c r="W31" s="348"/>
      <c r="X31" s="348"/>
      <c r="Y31" s="349"/>
      <c r="Z31" s="51" t="s">
        <v>23</v>
      </c>
      <c r="AA31" s="2"/>
      <c r="AB31" s="347">
        <f>DATE($B$10+1,3,1)</f>
        <v>45352</v>
      </c>
      <c r="AC31" s="348"/>
      <c r="AD31" s="348"/>
      <c r="AE31" s="348"/>
      <c r="AF31" s="348"/>
      <c r="AG31" s="348"/>
      <c r="AH31" s="348"/>
      <c r="AI31" s="348"/>
      <c r="AJ31" s="348"/>
      <c r="AK31" s="348"/>
      <c r="AL31" s="349"/>
      <c r="AM31" s="51" t="s">
        <v>23</v>
      </c>
      <c r="AN31" s="2"/>
      <c r="AO31" s="366"/>
      <c r="AP31" s="367"/>
      <c r="AQ31" s="367"/>
      <c r="AR31" s="367"/>
      <c r="AS31" s="367"/>
      <c r="AT31" s="368"/>
      <c r="AU31" s="378"/>
      <c r="AV31" s="379"/>
      <c r="AW31" s="29"/>
      <c r="AX31" s="29"/>
      <c r="AY31" s="18"/>
      <c r="AZ31" s="22"/>
    </row>
    <row r="32" spans="2:52" ht="15" customHeight="1" thickBot="1" x14ac:dyDescent="0.25">
      <c r="B32" s="360" t="s">
        <v>26</v>
      </c>
      <c r="C32" s="334"/>
      <c r="D32" s="333" t="s">
        <v>27</v>
      </c>
      <c r="E32" s="334"/>
      <c r="F32" s="333" t="s">
        <v>28</v>
      </c>
      <c r="G32" s="334"/>
      <c r="H32" s="333" t="s">
        <v>29</v>
      </c>
      <c r="I32" s="334"/>
      <c r="J32" s="333" t="s">
        <v>30</v>
      </c>
      <c r="K32" s="334"/>
      <c r="L32" s="43"/>
      <c r="M32" s="52"/>
      <c r="N32" s="3"/>
      <c r="O32" s="360" t="s">
        <v>26</v>
      </c>
      <c r="P32" s="334"/>
      <c r="Q32" s="333" t="s">
        <v>27</v>
      </c>
      <c r="R32" s="334"/>
      <c r="S32" s="333" t="s">
        <v>28</v>
      </c>
      <c r="T32" s="334"/>
      <c r="U32" s="333" t="s">
        <v>29</v>
      </c>
      <c r="V32" s="334"/>
      <c r="W32" s="333" t="s">
        <v>30</v>
      </c>
      <c r="X32" s="334"/>
      <c r="Y32" s="43"/>
      <c r="Z32" s="52"/>
      <c r="AA32" s="3"/>
      <c r="AB32" s="360" t="s">
        <v>26</v>
      </c>
      <c r="AC32" s="334"/>
      <c r="AD32" s="333" t="s">
        <v>27</v>
      </c>
      <c r="AE32" s="334"/>
      <c r="AF32" s="333" t="s">
        <v>28</v>
      </c>
      <c r="AG32" s="334"/>
      <c r="AH32" s="333" t="s">
        <v>29</v>
      </c>
      <c r="AI32" s="334"/>
      <c r="AJ32" s="333" t="s">
        <v>30</v>
      </c>
      <c r="AK32" s="334"/>
      <c r="AL32" s="43"/>
      <c r="AM32" s="52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17"/>
    </row>
    <row r="33" spans="2:52" ht="17.25" customHeight="1" x14ac:dyDescent="0.2">
      <c r="B33" s="260">
        <f>IF(WEEKDAY(B31,2)=1,B31,IF(WEEKDAY(B31,2)&gt;5,B31+(8-WEEKDAY(B31,2)),""))</f>
        <v>45292</v>
      </c>
      <c r="C33" s="232"/>
      <c r="D33" s="259">
        <f>IF(B33="",IF(WEEKDAY(B31,2)=MOD(1,7)+1,B31,""),B33+1)</f>
        <v>45293</v>
      </c>
      <c r="E33" s="232"/>
      <c r="F33" s="259">
        <f>IF(D33="",IF(WEEKDAY(B31,2)=MOD(1,7)+2,B31,""),D33+1)</f>
        <v>45294</v>
      </c>
      <c r="G33" s="232"/>
      <c r="H33" s="259">
        <f>IF(F33="",IF(WEEKDAY(B31,2)=MOD(1,7)+3,B31,""),F33+1)</f>
        <v>45295</v>
      </c>
      <c r="I33" s="232"/>
      <c r="J33" s="259">
        <f>IF(H33="",IF(WEEKDAY(B31,2)=MOD(1,7)+4,B31,""),H33+1)</f>
        <v>45296</v>
      </c>
      <c r="K33" s="235"/>
      <c r="L33" s="54" t="s">
        <v>31</v>
      </c>
      <c r="M33" s="55">
        <f>COUNTIFS(B33:B37:D33:D37:F33:F37:H33:H37:J33:J37,"&gt;0",C33:C37:E33:E37:G33:G37:I33:I37:K33:K37,"")</f>
        <v>23</v>
      </c>
      <c r="N33" s="3"/>
      <c r="O33" s="260" t="str">
        <f>IF(WEEKDAY(O31,2)=1,O31,IF(WEEKDAY(O31,2)&gt;5,O31+(8-WEEKDAY(O31,2)),""))</f>
        <v/>
      </c>
      <c r="P33" s="232"/>
      <c r="Q33" s="259" t="str">
        <f>IF(O33="",IF(WEEKDAY(O31,2)=MOD(1,7)+1,O31,""),O33+1)</f>
        <v/>
      </c>
      <c r="R33" s="232"/>
      <c r="S33" s="259" t="str">
        <f>IF(Q33="",IF(WEEKDAY(O31,2)=MOD(1,7)+2,O31,""),Q33+1)</f>
        <v/>
      </c>
      <c r="T33" s="232"/>
      <c r="U33" s="259">
        <f>IF(S33="",IF(WEEKDAY(O31,2)=MOD(1,7)+3,O31,""),S33+1)</f>
        <v>45323</v>
      </c>
      <c r="V33" s="232"/>
      <c r="W33" s="259">
        <f>IF(U33="",IF(WEEKDAY(O31,2)=MOD(1,7)+4,O31,""),U33+1)</f>
        <v>45324</v>
      </c>
      <c r="X33" s="235"/>
      <c r="Y33" s="54" t="s">
        <v>31</v>
      </c>
      <c r="Z33" s="55">
        <f>COUNTIFS(O33:O37:Q33:Q37:S33:S37:U33:U37:W33:W37,"&gt;0",P33:P37:R33:R37:T33:T37:V33:V37:X33:X37,"")</f>
        <v>21</v>
      </c>
      <c r="AA33" s="3"/>
      <c r="AB33" s="260" t="str">
        <f>IF(WEEKDAY(AB31,2)=1,AB31,IF(WEEKDAY(AB31,2)&gt;5,AB31+(8-WEEKDAY(AB31,2)),""))</f>
        <v/>
      </c>
      <c r="AC33" s="232"/>
      <c r="AD33" s="259" t="str">
        <f>IF(AB33="",IF(WEEKDAY(AB31,2)=MOD(1,7)+1,AB31,""),AB33+1)</f>
        <v/>
      </c>
      <c r="AE33" s="232"/>
      <c r="AF33" s="259" t="str">
        <f>IF(AD33="",IF(WEEKDAY(AB31,2)=MOD(1,7)+2,AB31,""),AD33+1)</f>
        <v/>
      </c>
      <c r="AG33" s="232"/>
      <c r="AH33" s="259" t="str">
        <f>IF(AF33="",IF(WEEKDAY(AB31,2)=MOD(1,7)+3,AB31,""),AF33+1)</f>
        <v/>
      </c>
      <c r="AI33" s="232"/>
      <c r="AJ33" s="259">
        <f>IF(AH33="",IF(WEEKDAY(AB31,2)=MOD(1,7)+4,AB31,""),AH33+1)</f>
        <v>45352</v>
      </c>
      <c r="AK33" s="235"/>
      <c r="AL33" s="54" t="s">
        <v>31</v>
      </c>
      <c r="AM33" s="55">
        <f>COUNTIFS(AB33:AB37:AD33:AD37:AF33:AF37:AH33:AH37:AJ33:AJ37,"&gt;0",AC33:AC37:AE33:AE37:AG33:AG37:AI33:AI37:AK33:AK37,"")</f>
        <v>21</v>
      </c>
      <c r="AN33" s="3"/>
      <c r="AO33" s="394" t="s">
        <v>44</v>
      </c>
      <c r="AP33" s="395"/>
      <c r="AQ33" s="395"/>
      <c r="AR33" s="395"/>
      <c r="AS33" s="395"/>
      <c r="AT33" s="395"/>
      <c r="AU33" s="395"/>
      <c r="AV33" s="395"/>
      <c r="AW33" s="395"/>
      <c r="AX33" s="395"/>
      <c r="AY33" s="395"/>
      <c r="AZ33" s="396"/>
    </row>
    <row r="34" spans="2:52" ht="17.25" customHeight="1" thickBot="1" x14ac:dyDescent="0.25">
      <c r="B34" s="260">
        <f>J33+3</f>
        <v>45299</v>
      </c>
      <c r="C34" s="232"/>
      <c r="D34" s="259">
        <f>B34+1</f>
        <v>45300</v>
      </c>
      <c r="E34" s="232"/>
      <c r="F34" s="259">
        <f>D34+1</f>
        <v>45301</v>
      </c>
      <c r="G34" s="232"/>
      <c r="H34" s="259">
        <f>F34+1</f>
        <v>45302</v>
      </c>
      <c r="I34" s="232"/>
      <c r="J34" s="259">
        <f>H34+1</f>
        <v>45303</v>
      </c>
      <c r="K34" s="235"/>
      <c r="L34" s="56"/>
      <c r="M34" s="52"/>
      <c r="N34" s="3"/>
      <c r="O34" s="260">
        <f>W33+3</f>
        <v>45327</v>
      </c>
      <c r="P34" s="232"/>
      <c r="Q34" s="259">
        <f>O34+1</f>
        <v>45328</v>
      </c>
      <c r="R34" s="232"/>
      <c r="S34" s="259">
        <f>Q34+1</f>
        <v>45329</v>
      </c>
      <c r="T34" s="232"/>
      <c r="U34" s="259">
        <f>S34+1</f>
        <v>45330</v>
      </c>
      <c r="V34" s="232"/>
      <c r="W34" s="259">
        <f>U34+1</f>
        <v>45331</v>
      </c>
      <c r="X34" s="235"/>
      <c r="Y34" s="56"/>
      <c r="Z34" s="52"/>
      <c r="AA34" s="3"/>
      <c r="AB34" s="260">
        <f>AJ33+3</f>
        <v>45355</v>
      </c>
      <c r="AC34" s="232"/>
      <c r="AD34" s="259">
        <f>AB34+1</f>
        <v>45356</v>
      </c>
      <c r="AE34" s="232"/>
      <c r="AF34" s="259">
        <f>AD34+1</f>
        <v>45357</v>
      </c>
      <c r="AG34" s="232"/>
      <c r="AH34" s="259">
        <f>AF34+1</f>
        <v>45358</v>
      </c>
      <c r="AI34" s="232"/>
      <c r="AJ34" s="259">
        <f>AH34+1</f>
        <v>45359</v>
      </c>
      <c r="AK34" s="235"/>
      <c r="AL34" s="56"/>
      <c r="AM34" s="52"/>
      <c r="AN34" s="3"/>
      <c r="AO34" s="397"/>
      <c r="AP34" s="398"/>
      <c r="AQ34" s="398"/>
      <c r="AR34" s="398"/>
      <c r="AS34" s="398"/>
      <c r="AT34" s="398"/>
      <c r="AU34" s="398"/>
      <c r="AV34" s="398"/>
      <c r="AW34" s="398"/>
      <c r="AX34" s="398"/>
      <c r="AY34" s="398"/>
      <c r="AZ34" s="399"/>
    </row>
    <row r="35" spans="2:52" ht="17.25" customHeight="1" x14ac:dyDescent="0.2">
      <c r="B35" s="260">
        <f>J34+3</f>
        <v>45306</v>
      </c>
      <c r="C35" s="232"/>
      <c r="D35" s="259">
        <f>B35+1</f>
        <v>45307</v>
      </c>
      <c r="E35" s="232"/>
      <c r="F35" s="259">
        <f>D35+1</f>
        <v>45308</v>
      </c>
      <c r="G35" s="232"/>
      <c r="H35" s="259">
        <f>F35+1</f>
        <v>45309</v>
      </c>
      <c r="I35" s="232"/>
      <c r="J35" s="259">
        <f>H35+1</f>
        <v>45310</v>
      </c>
      <c r="K35" s="233"/>
      <c r="L35" s="57" t="s">
        <v>34</v>
      </c>
      <c r="M35" s="55">
        <f>COUNTIFS(B33:B37:D33:D37:F33:F37:H33:H37:J33:J37,"&gt;0",C33:C37:E33:E37:G33:G37:I33:I37:K33:K37,"=H")</f>
        <v>0</v>
      </c>
      <c r="N35" s="3"/>
      <c r="O35" s="260">
        <f>W34+3</f>
        <v>45334</v>
      </c>
      <c r="P35" s="232"/>
      <c r="Q35" s="259">
        <f>O35+1</f>
        <v>45335</v>
      </c>
      <c r="R35" s="232"/>
      <c r="S35" s="259">
        <f>Q35+1</f>
        <v>45336</v>
      </c>
      <c r="T35" s="232"/>
      <c r="U35" s="259">
        <f>S35+1</f>
        <v>45337</v>
      </c>
      <c r="V35" s="232"/>
      <c r="W35" s="259">
        <f>U35+1</f>
        <v>45338</v>
      </c>
      <c r="X35" s="233"/>
      <c r="Y35" s="57" t="s">
        <v>34</v>
      </c>
      <c r="Z35" s="55">
        <f>COUNTIFS(O33:O37:Q33:Q37:S33:S37:U33:U37:W33:W37,"&gt;0",P33:P37:R33:R37:T33:T37:V33:V37:X33:X37,"=H")</f>
        <v>0</v>
      </c>
      <c r="AA35" s="3"/>
      <c r="AB35" s="260">
        <f>AJ34+3</f>
        <v>45362</v>
      </c>
      <c r="AC35" s="232"/>
      <c r="AD35" s="259">
        <f>AB35+1</f>
        <v>45363</v>
      </c>
      <c r="AE35" s="232"/>
      <c r="AF35" s="259">
        <f>AD35+1</f>
        <v>45364</v>
      </c>
      <c r="AG35" s="232"/>
      <c r="AH35" s="259">
        <f>AF35+1</f>
        <v>45365</v>
      </c>
      <c r="AI35" s="232"/>
      <c r="AJ35" s="259">
        <f>AH35+1</f>
        <v>45366</v>
      </c>
      <c r="AK35" s="233"/>
      <c r="AL35" s="57" t="s">
        <v>34</v>
      </c>
      <c r="AM35" s="55">
        <f>COUNTIFS(AB33:AB37:AD33:AD37:AF33:AF37:AH33:AH37:AJ33:AJ37,"&gt;0",AC33:AC37:AE33:AE37:AG33:AG37:AI33:AI37:AK33:AK37,"=H")</f>
        <v>0</v>
      </c>
      <c r="AN35" s="3"/>
      <c r="AO35" s="392"/>
      <c r="AP35" s="393"/>
      <c r="AQ35" s="191"/>
      <c r="AR35" s="191"/>
      <c r="AS35" s="190"/>
      <c r="AT35" s="189"/>
      <c r="AU35" s="400" t="s">
        <v>45</v>
      </c>
      <c r="AV35" s="401"/>
      <c r="AW35" s="401"/>
      <c r="AX35" s="401"/>
      <c r="AY35" s="401"/>
      <c r="AZ35" s="402"/>
    </row>
    <row r="36" spans="2:52" ht="17.25" customHeight="1" x14ac:dyDescent="0.2">
      <c r="B36" s="260">
        <f>J35+3</f>
        <v>45313</v>
      </c>
      <c r="C36" s="232"/>
      <c r="D36" s="259">
        <f>B36+1</f>
        <v>45314</v>
      </c>
      <c r="E36" s="232"/>
      <c r="F36" s="259">
        <f>D36+1</f>
        <v>45315</v>
      </c>
      <c r="G36" s="232"/>
      <c r="H36" s="259">
        <f>F36+1</f>
        <v>45316</v>
      </c>
      <c r="I36" s="232"/>
      <c r="J36" s="259">
        <f>H36+1</f>
        <v>45317</v>
      </c>
      <c r="K36" s="233"/>
      <c r="L36" s="56"/>
      <c r="M36" s="52"/>
      <c r="N36" s="3"/>
      <c r="O36" s="260">
        <f>W35+3</f>
        <v>45341</v>
      </c>
      <c r="P36" s="232"/>
      <c r="Q36" s="259">
        <f>O36+1</f>
        <v>45342</v>
      </c>
      <c r="R36" s="232"/>
      <c r="S36" s="259">
        <f>Q36+1</f>
        <v>45343</v>
      </c>
      <c r="T36" s="232"/>
      <c r="U36" s="259">
        <f>S36+1</f>
        <v>45344</v>
      </c>
      <c r="V36" s="232"/>
      <c r="W36" s="259">
        <f>U36+1</f>
        <v>45345</v>
      </c>
      <c r="X36" s="233"/>
      <c r="Y36" s="56"/>
      <c r="Z36" s="52"/>
      <c r="AA36" s="3"/>
      <c r="AB36" s="260">
        <f>AJ35+3</f>
        <v>45369</v>
      </c>
      <c r="AC36" s="232"/>
      <c r="AD36" s="259">
        <f>AB36+1</f>
        <v>45370</v>
      </c>
      <c r="AE36" s="232"/>
      <c r="AF36" s="259">
        <f>AD36+1</f>
        <v>45371</v>
      </c>
      <c r="AG36" s="232"/>
      <c r="AH36" s="259">
        <f>AF36+1</f>
        <v>45372</v>
      </c>
      <c r="AI36" s="232"/>
      <c r="AJ36" s="259">
        <f>AH36+1</f>
        <v>45373</v>
      </c>
      <c r="AK36" s="233"/>
      <c r="AL36" s="56"/>
      <c r="AM36" s="52"/>
      <c r="AN36" s="3"/>
      <c r="AO36" s="392" t="s">
        <v>46</v>
      </c>
      <c r="AP36" s="393"/>
      <c r="AQ36" s="191"/>
      <c r="AR36" s="202"/>
      <c r="AS36" s="203"/>
      <c r="AT36" s="189"/>
      <c r="AU36" s="204"/>
      <c r="AV36" s="189"/>
      <c r="AW36" s="189"/>
      <c r="AX36" s="190"/>
      <c r="AY36" s="190"/>
      <c r="AZ36" s="221"/>
    </row>
    <row r="37" spans="2:52" ht="17.25" customHeight="1" thickBot="1" x14ac:dyDescent="0.25">
      <c r="B37" s="262">
        <f>IF(J36="","",IF(MONTH(J36+3)&lt;&gt;MONTH(J36),"",J36+3))</f>
        <v>45320</v>
      </c>
      <c r="C37" s="234"/>
      <c r="D37" s="261">
        <f>IF(B37="","",IF(MONTH(B37+1)&lt;&gt;MONTH(B37),"",B37+1))</f>
        <v>45321</v>
      </c>
      <c r="E37" s="234"/>
      <c r="F37" s="261">
        <f>IF(D37="","",IF(MONTH(D37+1)&lt;&gt;MONTH(D37),"",D37+1))</f>
        <v>45322</v>
      </c>
      <c r="G37" s="234"/>
      <c r="H37" s="261" t="str">
        <f>IF(F37="","",IF(MONTH(F37+1)&lt;&gt;MONTH(F37),"",F37+1))</f>
        <v/>
      </c>
      <c r="I37" s="234"/>
      <c r="J37" s="261" t="str">
        <f>IF(H37="","",IF(MONTH(H37+1)&lt;&gt;MONTH(H37),"",H37+1))</f>
        <v/>
      </c>
      <c r="K37" s="263"/>
      <c r="L37" s="57" t="s">
        <v>38</v>
      </c>
      <c r="M37" s="55">
        <f>COUNTIFS(B33:B37:D33:D37:F33:F37:H33:H37:J33:J37,"&gt;0",C33:C37:E33:E37:G33:G37:I33:I37:K33:K37,"=o")</f>
        <v>0</v>
      </c>
      <c r="N37" s="3"/>
      <c r="O37" s="262">
        <f>IF(W36="","",IF(MONTH(W36+3)&lt;&gt;MONTH(W36),"",W36+3))</f>
        <v>45348</v>
      </c>
      <c r="P37" s="234"/>
      <c r="Q37" s="261">
        <f>IF(O37="","",IF(MONTH(O37+1)&lt;&gt;MONTH(O37),"",O37+1))</f>
        <v>45349</v>
      </c>
      <c r="R37" s="234"/>
      <c r="S37" s="261">
        <f>IF(Q37="","",IF(MONTH(Q37+1)&lt;&gt;MONTH(Q37),"",Q37+1))</f>
        <v>45350</v>
      </c>
      <c r="T37" s="234"/>
      <c r="U37" s="261">
        <f>IF(S37="","",IF(MONTH(S37+1)&lt;&gt;MONTH(S37),"",S37+1))</f>
        <v>45351</v>
      </c>
      <c r="V37" s="234"/>
      <c r="W37" s="261" t="str">
        <f>IF(U37="","",IF(MONTH(U37+1)&lt;&gt;MONTH(U37),"",U37+1))</f>
        <v/>
      </c>
      <c r="X37" s="263"/>
      <c r="Y37" s="57" t="s">
        <v>38</v>
      </c>
      <c r="Z37" s="55">
        <f>COUNTIFS(O33:O37:Q33:Q37:S33:S37:U33:U37:W33:W37,"&gt;0",P33:P37:R33:R37:T33:T37:V33:V37:X33:X37,"=o")</f>
        <v>0</v>
      </c>
      <c r="AA37" s="3"/>
      <c r="AB37" s="262">
        <f>IF(AJ36="","",IF(MONTH(AJ36+3)&lt;&gt;MONTH(AJ36),"",AJ36+3))</f>
        <v>45376</v>
      </c>
      <c r="AC37" s="234"/>
      <c r="AD37" s="261">
        <f>IF(AB37="","",IF(MONTH(AB37+1)&lt;&gt;MONTH(AB37),"",AB37+1))</f>
        <v>45377</v>
      </c>
      <c r="AE37" s="234"/>
      <c r="AF37" s="261">
        <f>IF(AD37="","",IF(MONTH(AD37+1)&lt;&gt;MONTH(AD37),"",AD37+1))</f>
        <v>45378</v>
      </c>
      <c r="AG37" s="234"/>
      <c r="AH37" s="261">
        <f>IF(AF37="","",IF(MONTH(AF37+1)&lt;&gt;MONTH(AF37),"",AF37+1))</f>
        <v>45379</v>
      </c>
      <c r="AI37" s="234"/>
      <c r="AJ37" s="261">
        <f>IF(AH37="","",IF(MONTH(AH37+1)&lt;&gt;MONTH(AH37),"",AH37+1))</f>
        <v>45380</v>
      </c>
      <c r="AK37" s="263"/>
      <c r="AL37" s="57" t="s">
        <v>38</v>
      </c>
      <c r="AM37" s="55">
        <f>COUNTIFS(AB33:AB37:AD33:AD37:AF33:AF37:AH33:AH37:AJ33:AJ37,"&gt;0",AC33:AC37:AE33:AE37:AG33:AG37:AI33:AI37:AK33:AK37,"=o")</f>
        <v>0</v>
      </c>
      <c r="AN37" s="3"/>
      <c r="AO37" s="392" t="s">
        <v>47</v>
      </c>
      <c r="AP37" s="393"/>
      <c r="AQ37" s="191"/>
      <c r="AR37" s="268"/>
      <c r="AS37" s="269"/>
      <c r="AT37" s="189"/>
      <c r="AU37" s="204"/>
      <c r="AV37" s="189"/>
      <c r="AW37" s="189"/>
      <c r="AX37" s="190"/>
      <c r="AY37" s="190"/>
      <c r="AZ37" s="221"/>
    </row>
    <row r="38" spans="2:52" ht="15" customHeight="1" x14ac:dyDescent="0.2">
      <c r="B38" s="222" t="s">
        <v>39</v>
      </c>
      <c r="C38" s="32"/>
      <c r="D38" s="32"/>
      <c r="E38" s="32"/>
      <c r="F38" s="32"/>
      <c r="G38" s="32"/>
      <c r="H38" s="32"/>
      <c r="I38" s="32"/>
      <c r="J38" s="32"/>
      <c r="K38" s="264"/>
      <c r="L38" s="56"/>
      <c r="M38" s="52"/>
      <c r="N38" s="3"/>
      <c r="O38" s="222" t="s">
        <v>39</v>
      </c>
      <c r="P38" s="32"/>
      <c r="Q38" s="32"/>
      <c r="R38" s="32"/>
      <c r="S38" s="32"/>
      <c r="T38" s="32"/>
      <c r="U38" s="32"/>
      <c r="V38" s="32"/>
      <c r="W38" s="32"/>
      <c r="X38" s="264"/>
      <c r="Y38" s="56"/>
      <c r="Z38" s="52"/>
      <c r="AA38" s="3"/>
      <c r="AB38" s="222" t="s">
        <v>39</v>
      </c>
      <c r="AC38" s="223"/>
      <c r="AD38" s="223"/>
      <c r="AE38" s="223"/>
      <c r="AF38" s="32"/>
      <c r="AG38" s="32"/>
      <c r="AH38" s="32"/>
      <c r="AI38" s="32"/>
      <c r="AJ38" s="32"/>
      <c r="AK38" s="264"/>
      <c r="AL38" s="56"/>
      <c r="AM38" s="52"/>
      <c r="AN38" s="2"/>
      <c r="AO38" s="392" t="s">
        <v>48</v>
      </c>
      <c r="AP38" s="393"/>
      <c r="AQ38" s="190"/>
      <c r="AR38" s="269"/>
      <c r="AS38" s="269"/>
      <c r="AT38" s="190"/>
      <c r="AU38" s="204"/>
      <c r="AV38" s="189"/>
      <c r="AW38" s="189"/>
      <c r="AX38" s="190"/>
      <c r="AY38" s="190"/>
      <c r="AZ38" s="221"/>
    </row>
    <row r="39" spans="2:52" ht="15" customHeight="1" thickBot="1" x14ac:dyDescent="0.3">
      <c r="B39" s="26"/>
      <c r="C39" s="27"/>
      <c r="D39" s="27"/>
      <c r="E39" s="27"/>
      <c r="F39" s="27"/>
      <c r="G39" s="27"/>
      <c r="H39" s="27"/>
      <c r="I39" s="27"/>
      <c r="J39" s="27"/>
      <c r="K39" s="27"/>
      <c r="L39" s="58" t="s">
        <v>40</v>
      </c>
      <c r="M39" s="59">
        <f>SUM(M33,M35,M37)</f>
        <v>23</v>
      </c>
      <c r="N39" s="2"/>
      <c r="O39" s="26"/>
      <c r="P39" s="27"/>
      <c r="Q39" s="27"/>
      <c r="R39" s="27"/>
      <c r="S39" s="27"/>
      <c r="T39" s="27"/>
      <c r="U39" s="27"/>
      <c r="V39" s="27"/>
      <c r="W39" s="27"/>
      <c r="X39" s="27"/>
      <c r="Y39" s="58" t="s">
        <v>40</v>
      </c>
      <c r="Z39" s="59">
        <f>SUM(Z33,Z35,Z37)</f>
        <v>21</v>
      </c>
      <c r="AA39" s="2"/>
      <c r="AB39" s="26"/>
      <c r="AC39" s="27"/>
      <c r="AD39" s="27"/>
      <c r="AE39" s="27"/>
      <c r="AF39" s="27"/>
      <c r="AG39" s="27"/>
      <c r="AH39" s="27"/>
      <c r="AI39" s="27"/>
      <c r="AJ39" s="27"/>
      <c r="AK39" s="27"/>
      <c r="AL39" s="58" t="s">
        <v>40</v>
      </c>
      <c r="AM39" s="59">
        <f>SUM(AM33,AM35,AM37)</f>
        <v>21</v>
      </c>
      <c r="AN39" s="3"/>
      <c r="AO39" s="205"/>
      <c r="AP39" s="190"/>
      <c r="AQ39" s="206"/>
      <c r="AR39" s="206"/>
      <c r="AS39" s="190"/>
      <c r="AT39" s="189"/>
      <c r="AU39" s="204"/>
      <c r="AV39" s="189"/>
      <c r="AW39" s="189"/>
      <c r="AX39" s="190"/>
      <c r="AY39" s="190"/>
      <c r="AZ39" s="221"/>
    </row>
    <row r="40" spans="2:52" ht="15" customHeight="1" thickBot="1" x14ac:dyDescent="0.3">
      <c r="B40" s="3"/>
      <c r="C40" s="3"/>
      <c r="D40" s="3"/>
      <c r="E40" s="3"/>
      <c r="F40" s="3"/>
      <c r="G40" s="3"/>
      <c r="H40" s="3"/>
      <c r="I40" s="3"/>
      <c r="J40" s="3"/>
      <c r="K40" s="3"/>
      <c r="L40" s="28"/>
      <c r="M40" s="3"/>
      <c r="N40" s="2"/>
      <c r="O40" s="3"/>
      <c r="P40" s="3"/>
      <c r="Q40" s="3"/>
      <c r="R40" s="3"/>
      <c r="S40" s="3"/>
      <c r="T40" s="3"/>
      <c r="U40" s="3"/>
      <c r="V40" s="3"/>
      <c r="W40" s="3"/>
      <c r="X40" s="3"/>
      <c r="Y40" s="28"/>
      <c r="Z40" s="3"/>
      <c r="AA40" s="2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28"/>
      <c r="AM40" s="28"/>
      <c r="AN40" s="3"/>
      <c r="AO40" s="205" t="s">
        <v>49</v>
      </c>
      <c r="AP40" s="190"/>
      <c r="AQ40" s="207"/>
      <c r="AR40" s="207"/>
      <c r="AS40" s="190"/>
      <c r="AT40" s="189"/>
      <c r="AU40" s="204"/>
      <c r="AV40" s="189"/>
      <c r="AW40" s="189"/>
      <c r="AX40" s="190"/>
      <c r="AY40" s="190"/>
      <c r="AZ40" s="221"/>
    </row>
    <row r="41" spans="2:52" ht="15" customHeight="1" x14ac:dyDescent="0.25">
      <c r="B41" s="347">
        <f>DATE($B$10+1,4,1)</f>
        <v>45383</v>
      </c>
      <c r="C41" s="348"/>
      <c r="D41" s="348"/>
      <c r="E41" s="348"/>
      <c r="F41" s="348"/>
      <c r="G41" s="348"/>
      <c r="H41" s="348"/>
      <c r="I41" s="348"/>
      <c r="J41" s="348"/>
      <c r="K41" s="348"/>
      <c r="L41" s="349"/>
      <c r="M41" s="51" t="s">
        <v>23</v>
      </c>
      <c r="N41" s="2"/>
      <c r="O41" s="347">
        <f>DATE($B$10+1,5,1)</f>
        <v>45413</v>
      </c>
      <c r="P41" s="348"/>
      <c r="Q41" s="348"/>
      <c r="R41" s="348"/>
      <c r="S41" s="348"/>
      <c r="T41" s="348"/>
      <c r="U41" s="348"/>
      <c r="V41" s="348"/>
      <c r="W41" s="348"/>
      <c r="X41" s="348"/>
      <c r="Y41" s="349"/>
      <c r="Z41" s="51" t="s">
        <v>23</v>
      </c>
      <c r="AA41" s="2"/>
      <c r="AB41" s="347">
        <f>DATE($B$10+1,6,1)</f>
        <v>45444</v>
      </c>
      <c r="AC41" s="348"/>
      <c r="AD41" s="348"/>
      <c r="AE41" s="348"/>
      <c r="AF41" s="348"/>
      <c r="AG41" s="348"/>
      <c r="AH41" s="348"/>
      <c r="AI41" s="348"/>
      <c r="AJ41" s="348"/>
      <c r="AK41" s="348"/>
      <c r="AL41" s="349"/>
      <c r="AM41" s="51" t="s">
        <v>23</v>
      </c>
      <c r="AN41" s="2"/>
      <c r="AO41" s="390"/>
      <c r="AP41" s="391"/>
      <c r="AQ41" s="207"/>
      <c r="AR41" s="207"/>
      <c r="AS41" s="190"/>
      <c r="AT41" s="189"/>
      <c r="AU41" s="204"/>
      <c r="AV41" s="189"/>
      <c r="AW41" s="189"/>
      <c r="AX41" s="190"/>
      <c r="AY41" s="190"/>
      <c r="AZ41" s="221"/>
    </row>
    <row r="42" spans="2:52" ht="15" customHeight="1" x14ac:dyDescent="0.2">
      <c r="B42" s="360" t="s">
        <v>26</v>
      </c>
      <c r="C42" s="334"/>
      <c r="D42" s="333" t="s">
        <v>27</v>
      </c>
      <c r="E42" s="334"/>
      <c r="F42" s="333" t="s">
        <v>28</v>
      </c>
      <c r="G42" s="334"/>
      <c r="H42" s="333" t="s">
        <v>29</v>
      </c>
      <c r="I42" s="334"/>
      <c r="J42" s="333" t="s">
        <v>30</v>
      </c>
      <c r="K42" s="334"/>
      <c r="L42" s="43"/>
      <c r="M42" s="52"/>
      <c r="N42" s="3"/>
      <c r="O42" s="360" t="s">
        <v>26</v>
      </c>
      <c r="P42" s="334"/>
      <c r="Q42" s="333" t="s">
        <v>27</v>
      </c>
      <c r="R42" s="334"/>
      <c r="S42" s="333" t="s">
        <v>28</v>
      </c>
      <c r="T42" s="334"/>
      <c r="U42" s="333" t="s">
        <v>29</v>
      </c>
      <c r="V42" s="334"/>
      <c r="W42" s="333" t="s">
        <v>30</v>
      </c>
      <c r="X42" s="334"/>
      <c r="Y42" s="43"/>
      <c r="Z42" s="52"/>
      <c r="AA42" s="3"/>
      <c r="AB42" s="360" t="s">
        <v>26</v>
      </c>
      <c r="AC42" s="334"/>
      <c r="AD42" s="333" t="s">
        <v>27</v>
      </c>
      <c r="AE42" s="334"/>
      <c r="AF42" s="333" t="s">
        <v>28</v>
      </c>
      <c r="AG42" s="334"/>
      <c r="AH42" s="333" t="s">
        <v>29</v>
      </c>
      <c r="AI42" s="334"/>
      <c r="AJ42" s="333" t="s">
        <v>30</v>
      </c>
      <c r="AK42" s="334"/>
      <c r="AL42" s="43"/>
      <c r="AM42" s="52"/>
      <c r="AN42" s="3"/>
      <c r="AO42" s="390" t="s">
        <v>50</v>
      </c>
      <c r="AP42" s="391"/>
      <c r="AQ42" s="207"/>
      <c r="AR42" s="208"/>
      <c r="AS42" s="203"/>
      <c r="AT42" s="189"/>
      <c r="AU42" s="204"/>
      <c r="AV42" s="189"/>
      <c r="AW42" s="189"/>
      <c r="AX42" s="190"/>
      <c r="AY42" s="190"/>
      <c r="AZ42" s="221"/>
    </row>
    <row r="43" spans="2:52" ht="17.25" customHeight="1" x14ac:dyDescent="0.2">
      <c r="B43" s="260">
        <f>IF(WEEKDAY(B41,2)=1,B41,IF(WEEKDAY(B41,2)&gt;5,B41+(8-WEEKDAY(B41,2)),""))</f>
        <v>45383</v>
      </c>
      <c r="C43" s="232"/>
      <c r="D43" s="259">
        <f>IF(B43="",IF(WEEKDAY(B41,2)=MOD(1,7)+1,B41,""),B43+1)</f>
        <v>45384</v>
      </c>
      <c r="E43" s="232"/>
      <c r="F43" s="259">
        <f>IF(D43="",IF(WEEKDAY(B41,2)=MOD(1,7)+2,B41,""),D43+1)</f>
        <v>45385</v>
      </c>
      <c r="G43" s="232"/>
      <c r="H43" s="259">
        <f>IF(F43="",IF(WEEKDAY(B41,2)=MOD(1,7)+3,B41,""),F43+1)</f>
        <v>45386</v>
      </c>
      <c r="I43" s="232"/>
      <c r="J43" s="259">
        <f>IF(H43="",IF(WEEKDAY(B41,2)=MOD(1,7)+4,B41,""),H43+1)</f>
        <v>45387</v>
      </c>
      <c r="K43" s="235"/>
      <c r="L43" s="54" t="s">
        <v>31</v>
      </c>
      <c r="M43" s="55">
        <f>COUNTIFS(B43:B47:D43:D47:F43:F47:H43:H47:J43:J47,"&gt;0",C43:C47:E43:E47:G43:G47:I43:I47:K43:K47,"")</f>
        <v>22</v>
      </c>
      <c r="N43" s="3"/>
      <c r="O43" s="260" t="str">
        <f>IF(WEEKDAY(O41,2)=1,O41,IF(WEEKDAY(O41,2)&gt;5,O41+(8-WEEKDAY(O41,2)),""))</f>
        <v/>
      </c>
      <c r="P43" s="232"/>
      <c r="Q43" s="259" t="str">
        <f>IF(O43="",IF(WEEKDAY(O41,2)=MOD(1,7)+1,O41,""),O43+1)</f>
        <v/>
      </c>
      <c r="R43" s="232"/>
      <c r="S43" s="259">
        <f>IF(Q43="",IF(WEEKDAY(O41,2)=MOD(1,7)+2,O41,""),Q43+1)</f>
        <v>45413</v>
      </c>
      <c r="T43" s="232"/>
      <c r="U43" s="259">
        <f>IF(S43="",IF(WEEKDAY(O41,2)=MOD(1,7)+3,O41,""),S43+1)</f>
        <v>45414</v>
      </c>
      <c r="V43" s="232"/>
      <c r="W43" s="259">
        <f>IF(U43="",IF(WEEKDAY(O41,2)=MOD(1,7)+4,O41,""),U43+1)</f>
        <v>45415</v>
      </c>
      <c r="X43" s="235"/>
      <c r="Y43" s="54" t="s">
        <v>31</v>
      </c>
      <c r="Z43" s="55">
        <f>COUNTIFS(O43:O47:Q43:Q47:S43:S47:U43:U47:W43:W47,"&gt;0",P43:P47:R43:R47:T43:T47:V43:V47:X43:X47,"")</f>
        <v>23</v>
      </c>
      <c r="AA43" s="3"/>
      <c r="AB43" s="260">
        <f>IF(WEEKDAY(AB41,2)=1,AB41,IF(WEEKDAY(AB41,2)&gt;5,AB41+(8-WEEKDAY(AB41,2)),""))</f>
        <v>45446</v>
      </c>
      <c r="AC43" s="232"/>
      <c r="AD43" s="259">
        <f>IF(AB43="",IF(WEEKDAY(AB41,2)=MOD(1,7)+1,AB41,""),AB43+1)</f>
        <v>45447</v>
      </c>
      <c r="AE43" s="232"/>
      <c r="AF43" s="259">
        <f>IF(AD43="",IF(WEEKDAY(AB41,2)=MOD(1,7)+2,AB41,""),AD43+1)</f>
        <v>45448</v>
      </c>
      <c r="AG43" s="232"/>
      <c r="AH43" s="259">
        <f>IF(AF43="",IF(WEEKDAY(AB41,2)=MOD(1,7)+3,AB41,""),AF43+1)</f>
        <v>45449</v>
      </c>
      <c r="AI43" s="232"/>
      <c r="AJ43" s="259">
        <f>IF(AH43="",IF(WEEKDAY(AB41,2)=MOD(1,7)+4,AB41,""),AH43+1)</f>
        <v>45450</v>
      </c>
      <c r="AK43" s="235"/>
      <c r="AL43" s="54" t="s">
        <v>31</v>
      </c>
      <c r="AM43" s="55">
        <f>COUNTIFS(AB43:AB47:AD43:AD47:AF43:AF47:AH43:AH47:AJ43:AJ47,"&gt;0",AC43:AC47:AE43:AE47:AG43:AG47:AI43:AI47:AK43:AK47,"")</f>
        <v>20</v>
      </c>
      <c r="AN43" s="3"/>
      <c r="AO43" s="390"/>
      <c r="AP43" s="391"/>
      <c r="AQ43" s="191"/>
      <c r="AR43" s="191"/>
      <c r="AS43" s="190"/>
      <c r="AT43" s="189"/>
      <c r="AU43" s="204"/>
      <c r="AV43" s="189"/>
      <c r="AW43" s="189"/>
      <c r="AX43" s="190"/>
      <c r="AY43" s="190"/>
      <c r="AZ43" s="221"/>
    </row>
    <row r="44" spans="2:52" ht="17.25" customHeight="1" x14ac:dyDescent="0.2">
      <c r="B44" s="260">
        <f>J43+3</f>
        <v>45390</v>
      </c>
      <c r="C44" s="232"/>
      <c r="D44" s="259">
        <f>B44+1</f>
        <v>45391</v>
      </c>
      <c r="E44" s="232"/>
      <c r="F44" s="259">
        <f>D44+1</f>
        <v>45392</v>
      </c>
      <c r="G44" s="232"/>
      <c r="H44" s="259">
        <f>F44+1</f>
        <v>45393</v>
      </c>
      <c r="I44" s="232"/>
      <c r="J44" s="259">
        <f>H44+1</f>
        <v>45394</v>
      </c>
      <c r="K44" s="235"/>
      <c r="L44" s="56"/>
      <c r="M44" s="52"/>
      <c r="N44" s="3"/>
      <c r="O44" s="260">
        <f>W43+3</f>
        <v>45418</v>
      </c>
      <c r="P44" s="232"/>
      <c r="Q44" s="259">
        <f>O44+1</f>
        <v>45419</v>
      </c>
      <c r="R44" s="232"/>
      <c r="S44" s="259">
        <f>Q44+1</f>
        <v>45420</v>
      </c>
      <c r="T44" s="232"/>
      <c r="U44" s="259">
        <f>S44+1</f>
        <v>45421</v>
      </c>
      <c r="V44" s="232"/>
      <c r="W44" s="259">
        <f>U44+1</f>
        <v>45422</v>
      </c>
      <c r="X44" s="235"/>
      <c r="Y44" s="56"/>
      <c r="Z44" s="52"/>
      <c r="AA44" s="3"/>
      <c r="AB44" s="260">
        <f>AJ43+3</f>
        <v>45453</v>
      </c>
      <c r="AC44" s="232"/>
      <c r="AD44" s="259">
        <f>AB44+1</f>
        <v>45454</v>
      </c>
      <c r="AE44" s="232"/>
      <c r="AF44" s="259">
        <f>AD44+1</f>
        <v>45455</v>
      </c>
      <c r="AG44" s="232"/>
      <c r="AH44" s="259">
        <f>AF44+1</f>
        <v>45456</v>
      </c>
      <c r="AI44" s="232"/>
      <c r="AJ44" s="259">
        <f>AH44+1</f>
        <v>45457</v>
      </c>
      <c r="AK44" s="235"/>
      <c r="AL44" s="56"/>
      <c r="AM44" s="52"/>
      <c r="AN44" s="3"/>
      <c r="AO44" s="244"/>
      <c r="AP44" s="389" t="s">
        <v>48</v>
      </c>
      <c r="AQ44" s="389"/>
      <c r="AR44" s="202"/>
      <c r="AS44" s="203"/>
      <c r="AT44" s="190"/>
      <c r="AU44" s="204"/>
      <c r="AV44" s="189"/>
      <c r="AW44" s="189"/>
      <c r="AX44" s="190"/>
      <c r="AY44" s="190"/>
      <c r="AZ44" s="221"/>
    </row>
    <row r="45" spans="2:52" ht="17.25" customHeight="1" x14ac:dyDescent="0.2">
      <c r="B45" s="260">
        <f>J44+3</f>
        <v>45397</v>
      </c>
      <c r="C45" s="232"/>
      <c r="D45" s="259">
        <f>B45+1</f>
        <v>45398</v>
      </c>
      <c r="E45" s="232"/>
      <c r="F45" s="259">
        <f>D45+1</f>
        <v>45399</v>
      </c>
      <c r="G45" s="232"/>
      <c r="H45" s="259">
        <f>F45+1</f>
        <v>45400</v>
      </c>
      <c r="I45" s="232"/>
      <c r="J45" s="259">
        <f>H45+1</f>
        <v>45401</v>
      </c>
      <c r="K45" s="233"/>
      <c r="L45" s="57" t="s">
        <v>34</v>
      </c>
      <c r="M45" s="55">
        <f>COUNTIFS(B43:B47:D43:D47:F43:F47:H43:H47:J43:J47,"&gt;0",C43:C47:E43:E47:G43:G47:I43:I47:K43:K47,"=H")</f>
        <v>0</v>
      </c>
      <c r="N45" s="3"/>
      <c r="O45" s="260">
        <f>W44+3</f>
        <v>45425</v>
      </c>
      <c r="P45" s="232"/>
      <c r="Q45" s="259">
        <f>O45+1</f>
        <v>45426</v>
      </c>
      <c r="R45" s="232"/>
      <c r="S45" s="259">
        <f>Q45+1</f>
        <v>45427</v>
      </c>
      <c r="T45" s="232"/>
      <c r="U45" s="259">
        <f>S45+1</f>
        <v>45428</v>
      </c>
      <c r="V45" s="232"/>
      <c r="W45" s="259">
        <f>U45+1</f>
        <v>45429</v>
      </c>
      <c r="X45" s="233"/>
      <c r="Y45" s="57" t="s">
        <v>34</v>
      </c>
      <c r="Z45" s="55">
        <f>COUNTIFS(O43:O47:Q43:Q47:S43:S47:U43:U47:W43:W47,"&gt;0",P43:P47:R43:R47:T43:T47:V43:V47:X43:X47,"=H")</f>
        <v>0</v>
      </c>
      <c r="AA45" s="3"/>
      <c r="AB45" s="260">
        <f>AJ44+3</f>
        <v>45460</v>
      </c>
      <c r="AC45" s="232"/>
      <c r="AD45" s="259">
        <f>AB45+1</f>
        <v>45461</v>
      </c>
      <c r="AE45" s="232"/>
      <c r="AF45" s="259">
        <f>AD45+1</f>
        <v>45462</v>
      </c>
      <c r="AG45" s="232"/>
      <c r="AH45" s="259">
        <f>AF45+1</f>
        <v>45463</v>
      </c>
      <c r="AI45" s="232"/>
      <c r="AJ45" s="259">
        <f>AH45+1</f>
        <v>45464</v>
      </c>
      <c r="AK45" s="233"/>
      <c r="AL45" s="57" t="s">
        <v>34</v>
      </c>
      <c r="AM45" s="55">
        <f>COUNTIFS(AB43:AB47:AD43:AD47:AF43:AF47:AH43:AH47:AJ43:AJ47,"&gt;0",AC43:AC47:AE43:AE47:AG43:AG47:AI43:AI47:AK43:AK47,"=H")</f>
        <v>0</v>
      </c>
      <c r="AN45" s="3"/>
      <c r="AO45" s="392"/>
      <c r="AP45" s="393"/>
      <c r="AQ45" s="191"/>
      <c r="AR45" s="191"/>
      <c r="AS45" s="190"/>
      <c r="AT45" s="189"/>
      <c r="AU45" s="204"/>
      <c r="AV45" s="189"/>
      <c r="AW45" s="189"/>
      <c r="AX45" s="190"/>
      <c r="AY45" s="190"/>
      <c r="AZ45" s="221"/>
    </row>
    <row r="46" spans="2:52" ht="17.25" customHeight="1" x14ac:dyDescent="0.2">
      <c r="B46" s="260">
        <f>J45+3</f>
        <v>45404</v>
      </c>
      <c r="C46" s="232"/>
      <c r="D46" s="259">
        <f>B46+1</f>
        <v>45405</v>
      </c>
      <c r="E46" s="232"/>
      <c r="F46" s="259">
        <f>D46+1</f>
        <v>45406</v>
      </c>
      <c r="G46" s="232"/>
      <c r="H46" s="259">
        <f>F46+1</f>
        <v>45407</v>
      </c>
      <c r="I46" s="232"/>
      <c r="J46" s="259">
        <f>H46+1</f>
        <v>45408</v>
      </c>
      <c r="K46" s="233"/>
      <c r="L46" s="56"/>
      <c r="M46" s="52"/>
      <c r="N46" s="3"/>
      <c r="O46" s="260">
        <f>W45+3</f>
        <v>45432</v>
      </c>
      <c r="P46" s="232"/>
      <c r="Q46" s="259">
        <f>O46+1</f>
        <v>45433</v>
      </c>
      <c r="R46" s="232"/>
      <c r="S46" s="259">
        <f>Q46+1</f>
        <v>45434</v>
      </c>
      <c r="T46" s="232"/>
      <c r="U46" s="259">
        <f>S46+1</f>
        <v>45435</v>
      </c>
      <c r="V46" s="232"/>
      <c r="W46" s="259">
        <f>U46+1</f>
        <v>45436</v>
      </c>
      <c r="X46" s="233"/>
      <c r="Y46" s="56"/>
      <c r="Z46" s="52"/>
      <c r="AA46" s="3"/>
      <c r="AB46" s="260">
        <f>AJ45+3</f>
        <v>45467</v>
      </c>
      <c r="AC46" s="232"/>
      <c r="AD46" s="259">
        <f>AB46+1</f>
        <v>45468</v>
      </c>
      <c r="AE46" s="232"/>
      <c r="AF46" s="259">
        <f>AD46+1</f>
        <v>45469</v>
      </c>
      <c r="AG46" s="232"/>
      <c r="AH46" s="259">
        <f>AF46+1</f>
        <v>45470</v>
      </c>
      <c r="AI46" s="232"/>
      <c r="AJ46" s="259">
        <f>AH46+1</f>
        <v>45471</v>
      </c>
      <c r="AK46" s="233"/>
      <c r="AL46" s="56"/>
      <c r="AM46" s="52"/>
      <c r="AN46" s="3"/>
      <c r="AO46" s="387" t="s">
        <v>51</v>
      </c>
      <c r="AP46" s="388"/>
      <c r="AQ46" s="388"/>
      <c r="AR46" s="203"/>
      <c r="AS46" s="203"/>
      <c r="AT46" s="190"/>
      <c r="AU46" s="204"/>
      <c r="AV46" s="190"/>
      <c r="AW46" s="190"/>
      <c r="AX46" s="190"/>
      <c r="AY46" s="189"/>
      <c r="AZ46" s="221"/>
    </row>
    <row r="47" spans="2:52" ht="17.25" customHeight="1" thickBot="1" x14ac:dyDescent="0.25">
      <c r="B47" s="262">
        <f>IF(J46="","",IF(MONTH(J46+3)&lt;&gt;MONTH(J46),"",J46+3))</f>
        <v>45411</v>
      </c>
      <c r="C47" s="234"/>
      <c r="D47" s="261">
        <f>IF(B47="","",IF(MONTH(B47+1)&lt;&gt;MONTH(B47),"",B47+1))</f>
        <v>45412</v>
      </c>
      <c r="E47" s="234"/>
      <c r="F47" s="261" t="str">
        <f>IF(D47="","",IF(MONTH(D47+1)&lt;&gt;MONTH(D47),"",D47+1))</f>
        <v/>
      </c>
      <c r="G47" s="234"/>
      <c r="H47" s="261" t="str">
        <f>IF(F47="","",IF(MONTH(F47+1)&lt;&gt;MONTH(F47),"",F47+1))</f>
        <v/>
      </c>
      <c r="I47" s="234"/>
      <c r="J47" s="261" t="str">
        <f>IF(H47="","",IF(MONTH(H47+1)&lt;&gt;MONTH(H47),"",H47+1))</f>
        <v/>
      </c>
      <c r="K47" s="263"/>
      <c r="L47" s="57" t="s">
        <v>38</v>
      </c>
      <c r="M47" s="55">
        <f>COUNTIFS(B43:B47:D43:D47:F43:F47:H43:H47:J43:J47,"&gt;0",C43:C47:E43:E47:G43:G47:I43:I47:K43:K47,"=o")</f>
        <v>0</v>
      </c>
      <c r="N47" s="3"/>
      <c r="O47" s="262">
        <f>IF(W46="","",IF(MONTH(W46+3)&lt;&gt;MONTH(W46),"",W46+3))</f>
        <v>45439</v>
      </c>
      <c r="P47" s="234"/>
      <c r="Q47" s="261">
        <f>IF(O47="","",IF(MONTH(O47+1)&lt;&gt;MONTH(O47),"",O47+1))</f>
        <v>45440</v>
      </c>
      <c r="R47" s="234"/>
      <c r="S47" s="261">
        <f>IF(Q47="","",IF(MONTH(Q47+1)&lt;&gt;MONTH(Q47),"",Q47+1))</f>
        <v>45441</v>
      </c>
      <c r="T47" s="234"/>
      <c r="U47" s="261">
        <f>IF(S47="","",IF(MONTH(S47+1)&lt;&gt;MONTH(S47),"",S47+1))</f>
        <v>45442</v>
      </c>
      <c r="V47" s="234"/>
      <c r="W47" s="261">
        <f>IF(U47="","",IF(MONTH(U47+1)&lt;&gt;MONTH(U47),"",U47+1))</f>
        <v>45443</v>
      </c>
      <c r="X47" s="263"/>
      <c r="Y47" s="57" t="s">
        <v>38</v>
      </c>
      <c r="Z47" s="55">
        <f>COUNTIFS(O43:O47:Q43:Q47:S43:S47:U43:U47:W43:W47,"&gt;0",P43:P47:R43:R47:T43:T47:V43:V47:X43:X47,"=o")</f>
        <v>0</v>
      </c>
      <c r="AA47" s="3"/>
      <c r="AB47" s="262" t="str">
        <f>IF(AJ46="","",IF(MONTH(AJ46+3)&lt;&gt;MONTH(AJ46),"",AJ46+3))</f>
        <v/>
      </c>
      <c r="AC47" s="234"/>
      <c r="AD47" s="261" t="str">
        <f>IF(AB47="","",IF(MONTH(AB47+1)&lt;&gt;MONTH(AB47),"",AB47+1))</f>
        <v/>
      </c>
      <c r="AE47" s="234"/>
      <c r="AF47" s="261" t="str">
        <f>IF(AD47="","",IF(MONTH(AD47+1)&lt;&gt;MONTH(AD47),"",AD47+1))</f>
        <v/>
      </c>
      <c r="AG47" s="234"/>
      <c r="AH47" s="261" t="str">
        <f>IF(AF47="","",IF(MONTH(AF47+1)&lt;&gt;MONTH(AF47),"",AF47+1))</f>
        <v/>
      </c>
      <c r="AI47" s="234"/>
      <c r="AJ47" s="261" t="str">
        <f>IF(AH47="","",IF(MONTH(AH47+1)&lt;&gt;MONTH(AH47),"",AH47+1))</f>
        <v/>
      </c>
      <c r="AK47" s="263"/>
      <c r="AL47" s="57" t="s">
        <v>38</v>
      </c>
      <c r="AM47" s="55">
        <f>COUNTIFS(AB43:AB47:AD43:AD47:AF43:AF47:AH43:AH47:AJ43:AJ47,"&gt;0",AC43:AC47:AE43:AE47:AG43:AG47:AI43:AI47:AK43:AK47,"=o")</f>
        <v>0</v>
      </c>
      <c r="AN47" s="3"/>
      <c r="AO47" s="244"/>
      <c r="AP47" s="245"/>
      <c r="AQ47" s="191"/>
      <c r="AR47" s="191"/>
      <c r="AS47" s="190"/>
      <c r="AT47" s="190"/>
      <c r="AU47" s="204"/>
      <c r="AV47" s="189"/>
      <c r="AW47" s="189"/>
      <c r="AX47" s="190"/>
      <c r="AY47" s="189"/>
      <c r="AZ47" s="221"/>
    </row>
    <row r="48" spans="2:52" ht="15" customHeight="1" x14ac:dyDescent="0.2">
      <c r="B48" s="222" t="s">
        <v>39</v>
      </c>
      <c r="C48" s="32"/>
      <c r="D48" s="32"/>
      <c r="E48" s="32"/>
      <c r="F48" s="32"/>
      <c r="G48" s="32"/>
      <c r="H48" s="32"/>
      <c r="I48" s="32"/>
      <c r="J48" s="32"/>
      <c r="K48" s="264"/>
      <c r="L48" s="56"/>
      <c r="M48" s="52"/>
      <c r="N48" s="3"/>
      <c r="O48" s="222" t="s">
        <v>39</v>
      </c>
      <c r="P48" s="32"/>
      <c r="Q48" s="32"/>
      <c r="R48" s="32"/>
      <c r="S48" s="32"/>
      <c r="T48" s="32"/>
      <c r="U48" s="32"/>
      <c r="V48" s="32"/>
      <c r="W48" s="32"/>
      <c r="X48" s="264"/>
      <c r="Y48" s="56"/>
      <c r="Z48" s="52"/>
      <c r="AA48" s="3"/>
      <c r="AB48" s="222" t="s">
        <v>39</v>
      </c>
      <c r="AC48" s="223"/>
      <c r="AD48" s="223"/>
      <c r="AE48" s="223"/>
      <c r="AF48" s="223"/>
      <c r="AG48" s="223"/>
      <c r="AH48" s="223"/>
      <c r="AI48" s="223"/>
      <c r="AJ48" s="223"/>
      <c r="AK48" s="265"/>
      <c r="AL48" s="56"/>
      <c r="AM48" s="52"/>
      <c r="AN48" s="8" t="s">
        <v>52</v>
      </c>
      <c r="AO48" s="390" t="s">
        <v>53</v>
      </c>
      <c r="AP48" s="391"/>
      <c r="AQ48" s="191"/>
      <c r="AR48" s="202"/>
      <c r="AS48" s="203"/>
      <c r="AT48" s="189"/>
      <c r="AU48" s="204"/>
      <c r="AV48" s="189"/>
      <c r="AW48" s="189"/>
      <c r="AX48" s="190"/>
      <c r="AY48" s="189"/>
      <c r="AZ48" s="221"/>
    </row>
    <row r="49" spans="2:55" ht="15" customHeight="1" thickBot="1" x14ac:dyDescent="0.25">
      <c r="B49" s="26"/>
      <c r="C49" s="27"/>
      <c r="D49" s="27"/>
      <c r="E49" s="27"/>
      <c r="F49" s="27"/>
      <c r="G49" s="27"/>
      <c r="H49" s="27"/>
      <c r="I49" s="27"/>
      <c r="J49" s="27"/>
      <c r="K49" s="27"/>
      <c r="L49" s="58" t="s">
        <v>40</v>
      </c>
      <c r="M49" s="59">
        <f>SUM(M43,M45,M47)</f>
        <v>22</v>
      </c>
      <c r="N49" s="3"/>
      <c r="O49" s="26"/>
      <c r="P49" s="27"/>
      <c r="Q49" s="27"/>
      <c r="R49" s="27"/>
      <c r="S49" s="27"/>
      <c r="T49" s="27"/>
      <c r="U49" s="27"/>
      <c r="V49" s="27"/>
      <c r="W49" s="27"/>
      <c r="X49" s="27"/>
      <c r="Y49" s="58" t="s">
        <v>40</v>
      </c>
      <c r="Z49" s="59">
        <f>SUM(Z43,Z45,Z47)</f>
        <v>23</v>
      </c>
      <c r="AA49" s="3"/>
      <c r="AB49" s="26"/>
      <c r="AC49" s="27"/>
      <c r="AD49" s="27"/>
      <c r="AE49" s="27"/>
      <c r="AF49" s="27"/>
      <c r="AG49" s="27"/>
      <c r="AH49" s="27"/>
      <c r="AI49" s="27"/>
      <c r="AJ49" s="27"/>
      <c r="AK49" s="27"/>
      <c r="AL49" s="58" t="s">
        <v>40</v>
      </c>
      <c r="AM49" s="59">
        <f>SUM(AM43,AM45,AM47)</f>
        <v>20</v>
      </c>
      <c r="AN49" s="8"/>
      <c r="AO49" s="192"/>
      <c r="AP49" s="193"/>
      <c r="AQ49" s="193"/>
      <c r="AR49" s="193"/>
      <c r="AS49" s="193"/>
      <c r="AT49" s="194"/>
      <c r="AU49" s="209"/>
      <c r="AV49" s="194"/>
      <c r="AW49" s="194"/>
      <c r="AX49" s="193"/>
      <c r="AY49" s="193"/>
      <c r="AZ49" s="220"/>
    </row>
    <row r="50" spans="2:55" ht="36.6" customHeight="1" x14ac:dyDescent="0.2">
      <c r="B50" s="3" t="s">
        <v>54</v>
      </c>
      <c r="C50" s="3"/>
      <c r="D50" s="3"/>
      <c r="E50" s="3"/>
      <c r="F50" s="3"/>
      <c r="G50" s="3"/>
      <c r="H50" s="3"/>
      <c r="I50" s="3"/>
      <c r="J50" s="3"/>
      <c r="K50" s="3"/>
      <c r="L50" s="28"/>
      <c r="M50" s="3"/>
      <c r="N50" s="3"/>
      <c r="O50" s="3"/>
      <c r="P50" s="32"/>
      <c r="Q50" s="250"/>
      <c r="R50" s="250"/>
      <c r="S50" s="251"/>
      <c r="T50" s="251"/>
      <c r="U50" s="251"/>
      <c r="V50" s="251"/>
      <c r="W50" s="251"/>
      <c r="X50" s="251"/>
      <c r="Y50" s="251"/>
      <c r="Z50" s="251"/>
      <c r="AA50" s="252"/>
      <c r="AB50" s="252"/>
      <c r="AC50" s="252"/>
      <c r="AD50" s="251"/>
      <c r="AE50" s="251"/>
      <c r="AF50" s="251"/>
      <c r="AG50" s="251"/>
      <c r="AH50" s="251"/>
      <c r="AI50" s="251"/>
      <c r="AJ50" s="253"/>
      <c r="AK50" s="253"/>
      <c r="AL50" s="251"/>
      <c r="AM50" s="251"/>
      <c r="AN50" s="252"/>
      <c r="AO50" s="252"/>
      <c r="AP50" s="252"/>
      <c r="AQ50" s="254"/>
      <c r="AR50" s="254"/>
      <c r="AS50" s="254"/>
      <c r="AT50" s="252"/>
      <c r="AU50" s="252"/>
      <c r="AV50" s="305"/>
      <c r="AW50" s="305"/>
      <c r="AX50" s="305"/>
      <c r="AY50" s="305"/>
      <c r="AZ50" s="305"/>
    </row>
    <row r="51" spans="2:55" ht="22.35" customHeight="1" x14ac:dyDescent="0.2"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Q51" s="307" t="s">
        <v>55</v>
      </c>
      <c r="R51" s="307"/>
      <c r="S51" s="307"/>
      <c r="T51" s="307"/>
      <c r="U51" s="307"/>
      <c r="V51" s="307"/>
      <c r="W51" s="307"/>
      <c r="X51" s="307"/>
      <c r="Y51" s="307"/>
      <c r="Z51" s="307"/>
      <c r="AA51" s="307"/>
      <c r="AB51" s="307"/>
      <c r="AC51" s="307"/>
      <c r="AD51" s="307"/>
      <c r="AE51" s="307"/>
      <c r="AF51" s="307"/>
      <c r="AG51" s="307"/>
      <c r="AH51" s="307"/>
      <c r="AI51" s="307"/>
      <c r="AJ51" s="307"/>
      <c r="AK51" s="307"/>
      <c r="AL51" s="306" t="s">
        <v>56</v>
      </c>
      <c r="AM51" s="306"/>
      <c r="AN51" s="306"/>
      <c r="AO51" s="306"/>
      <c r="AP51" s="306"/>
      <c r="AQ51" s="306"/>
      <c r="AR51" s="306"/>
      <c r="AS51" s="306"/>
      <c r="AT51" s="306"/>
      <c r="AU51" s="306"/>
      <c r="AV51" s="304" t="s">
        <v>57</v>
      </c>
      <c r="AW51" s="304"/>
      <c r="AX51" s="304"/>
      <c r="AY51" s="304"/>
      <c r="AZ51" s="304"/>
      <c r="BA51" s="167"/>
      <c r="BB51" s="167"/>
      <c r="BC51" s="167"/>
    </row>
  </sheetData>
  <mergeCells count="132">
    <mergeCell ref="AO18:AT19"/>
    <mergeCell ref="AO28:AT29"/>
    <mergeCell ref="AO26:AT27"/>
    <mergeCell ref="AO30:AT31"/>
    <mergeCell ref="AX14:AY15"/>
    <mergeCell ref="AZ14:AZ15"/>
    <mergeCell ref="AX16:AY17"/>
    <mergeCell ref="AZ16:AZ17"/>
    <mergeCell ref="AX18:AY19"/>
    <mergeCell ref="AZ18:AZ19"/>
    <mergeCell ref="AO16:AT17"/>
    <mergeCell ref="AX20:AY21"/>
    <mergeCell ref="AZ20:AZ21"/>
    <mergeCell ref="AO20:AT21"/>
    <mergeCell ref="AU22:AV23"/>
    <mergeCell ref="AU26:AV27"/>
    <mergeCell ref="AO22:AT23"/>
    <mergeCell ref="AU20:AV21"/>
    <mergeCell ref="AO48:AP48"/>
    <mergeCell ref="AU28:AV29"/>
    <mergeCell ref="AU30:AV31"/>
    <mergeCell ref="AO35:AP35"/>
    <mergeCell ref="AO36:AP36"/>
    <mergeCell ref="AO37:AP37"/>
    <mergeCell ref="AO41:AP41"/>
    <mergeCell ref="AO43:AP43"/>
    <mergeCell ref="AO33:AZ34"/>
    <mergeCell ref="AU35:AZ35"/>
    <mergeCell ref="F22:G22"/>
    <mergeCell ref="H22:I22"/>
    <mergeCell ref="B31:L31"/>
    <mergeCell ref="D32:E32"/>
    <mergeCell ref="F32:G32"/>
    <mergeCell ref="D42:E42"/>
    <mergeCell ref="J32:K32"/>
    <mergeCell ref="O31:Y31"/>
    <mergeCell ref="J22:K22"/>
    <mergeCell ref="Q22:R22"/>
    <mergeCell ref="S22:T22"/>
    <mergeCell ref="O42:P42"/>
    <mergeCell ref="U22:V22"/>
    <mergeCell ref="F42:G42"/>
    <mergeCell ref="H42:I42"/>
    <mergeCell ref="W42:X42"/>
    <mergeCell ref="Q42:R42"/>
    <mergeCell ref="S42:T42"/>
    <mergeCell ref="U42:V42"/>
    <mergeCell ref="O41:Y41"/>
    <mergeCell ref="J42:K42"/>
    <mergeCell ref="B41:L41"/>
    <mergeCell ref="B42:C42"/>
    <mergeCell ref="B32:C32"/>
    <mergeCell ref="O32:P32"/>
    <mergeCell ref="Q32:R32"/>
    <mergeCell ref="S32:T32"/>
    <mergeCell ref="H32:I32"/>
    <mergeCell ref="AO46:AQ46"/>
    <mergeCell ref="AP44:AQ44"/>
    <mergeCell ref="AO42:AP42"/>
    <mergeCell ref="AO38:AP38"/>
    <mergeCell ref="AO45:AP45"/>
    <mergeCell ref="AJ42:AK42"/>
    <mergeCell ref="AB42:AC42"/>
    <mergeCell ref="AD42:AE42"/>
    <mergeCell ref="AF42:AG42"/>
    <mergeCell ref="AB41:AL41"/>
    <mergeCell ref="AH42:AI42"/>
    <mergeCell ref="AJ32:AK32"/>
    <mergeCell ref="S12:T12"/>
    <mergeCell ref="AB12:AC12"/>
    <mergeCell ref="AD12:AE12"/>
    <mergeCell ref="W12:X12"/>
    <mergeCell ref="AJ12:AK12"/>
    <mergeCell ref="W32:X32"/>
    <mergeCell ref="U32:V32"/>
    <mergeCell ref="AB22:AC22"/>
    <mergeCell ref="AB31:AL31"/>
    <mergeCell ref="AB32:AC32"/>
    <mergeCell ref="AD32:AE32"/>
    <mergeCell ref="AF32:AG32"/>
    <mergeCell ref="AH32:AI32"/>
    <mergeCell ref="AD22:AE22"/>
    <mergeCell ref="AH22:AI22"/>
    <mergeCell ref="AJ22:AK22"/>
    <mergeCell ref="H12:I12"/>
    <mergeCell ref="O12:P12"/>
    <mergeCell ref="O22:P22"/>
    <mergeCell ref="AW3:AZ3"/>
    <mergeCell ref="AO24:AT25"/>
    <mergeCell ref="AP3:AS3"/>
    <mergeCell ref="AO14:AV15"/>
    <mergeCell ref="AU24:AV25"/>
    <mergeCell ref="AU18:AV19"/>
    <mergeCell ref="AN7:AX7"/>
    <mergeCell ref="AH3:AM3"/>
    <mergeCell ref="U6:AM6"/>
    <mergeCell ref="U7:AM7"/>
    <mergeCell ref="AB11:AL11"/>
    <mergeCell ref="B21:L21"/>
    <mergeCell ref="J12:K12"/>
    <mergeCell ref="B12:C12"/>
    <mergeCell ref="AH12:AI12"/>
    <mergeCell ref="W22:X22"/>
    <mergeCell ref="U12:V12"/>
    <mergeCell ref="O21:Y21"/>
    <mergeCell ref="AB21:AL21"/>
    <mergeCell ref="B22:C22"/>
    <mergeCell ref="D22:E22"/>
    <mergeCell ref="AV51:AZ51"/>
    <mergeCell ref="AV50:AZ50"/>
    <mergeCell ref="AL51:AU51"/>
    <mergeCell ref="Q51:AK51"/>
    <mergeCell ref="B1:AP1"/>
    <mergeCell ref="AR1:AZ1"/>
    <mergeCell ref="AX24:AZ29"/>
    <mergeCell ref="AO11:AV13"/>
    <mergeCell ref="AU16:AV17"/>
    <mergeCell ref="AT3:AU3"/>
    <mergeCell ref="AF22:AG22"/>
    <mergeCell ref="AF12:AG12"/>
    <mergeCell ref="B9:AY9"/>
    <mergeCell ref="AX11:AZ13"/>
    <mergeCell ref="B11:L11"/>
    <mergeCell ref="O11:Y11"/>
    <mergeCell ref="D7:S7"/>
    <mergeCell ref="G2:Z2"/>
    <mergeCell ref="G3:P3"/>
    <mergeCell ref="U3:Z3"/>
    <mergeCell ref="AH2:AM2"/>
    <mergeCell ref="D12:E12"/>
    <mergeCell ref="F12:G12"/>
    <mergeCell ref="Q12:R12"/>
  </mergeCells>
  <phoneticPr fontId="2" type="noConversion"/>
  <printOptions horizontalCentered="1" verticalCentered="1"/>
  <pageMargins left="0" right="0" top="0" bottom="0" header="0.25" footer="0.25"/>
  <pageSetup scale="65" orientation="landscape" verticalDpi="4294967295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-0.499984740745262"/>
  </sheetPr>
  <dimension ref="A1:S41"/>
  <sheetViews>
    <sheetView tabSelected="1" workbookViewId="0">
      <selection activeCell="J1" sqref="J1:L1"/>
    </sheetView>
  </sheetViews>
  <sheetFormatPr defaultColWidth="11" defaultRowHeight="15.75" x14ac:dyDescent="0.25"/>
  <cols>
    <col min="1" max="14" width="4.625" style="70" customWidth="1"/>
    <col min="15" max="15" width="7.625" style="70" customWidth="1"/>
    <col min="16" max="16" width="3.625" style="70" customWidth="1"/>
    <col min="17" max="18" width="5.625" style="70" customWidth="1"/>
    <col min="19" max="19" width="6.625" style="70" customWidth="1"/>
    <col min="20" max="21" width="11" style="70" customWidth="1"/>
    <col min="22" max="221" width="11" style="70"/>
    <col min="222" max="235" width="4.625" style="70" customWidth="1"/>
    <col min="236" max="236" width="7.625" style="70" customWidth="1"/>
    <col min="237" max="237" width="3.625" style="70" customWidth="1"/>
    <col min="238" max="239" width="5.625" style="70" customWidth="1"/>
    <col min="240" max="240" width="6.625" style="70" customWidth="1"/>
    <col min="241" max="263" width="4.625" style="70" customWidth="1"/>
    <col min="264" max="277" width="11" style="70" customWidth="1"/>
    <col min="278" max="477" width="11" style="70"/>
    <col min="478" max="491" width="4.625" style="70" customWidth="1"/>
    <col min="492" max="492" width="7.625" style="70" customWidth="1"/>
    <col min="493" max="493" width="3.625" style="70" customWidth="1"/>
    <col min="494" max="495" width="5.625" style="70" customWidth="1"/>
    <col min="496" max="496" width="6.625" style="70" customWidth="1"/>
    <col min="497" max="519" width="4.625" style="70" customWidth="1"/>
    <col min="520" max="533" width="11" style="70" customWidth="1"/>
    <col min="534" max="733" width="11" style="70"/>
    <col min="734" max="747" width="4.625" style="70" customWidth="1"/>
    <col min="748" max="748" width="7.625" style="70" customWidth="1"/>
    <col min="749" max="749" width="3.625" style="70" customWidth="1"/>
    <col min="750" max="751" width="5.625" style="70" customWidth="1"/>
    <col min="752" max="752" width="6.625" style="70" customWidth="1"/>
    <col min="753" max="775" width="4.625" style="70" customWidth="1"/>
    <col min="776" max="789" width="11" style="70" customWidth="1"/>
    <col min="790" max="989" width="11" style="70"/>
    <col min="990" max="1003" width="4.625" style="70" customWidth="1"/>
    <col min="1004" max="1004" width="7.625" style="70" customWidth="1"/>
    <col min="1005" max="1005" width="3.625" style="70" customWidth="1"/>
    <col min="1006" max="1007" width="5.625" style="70" customWidth="1"/>
    <col min="1008" max="1008" width="6.625" style="70" customWidth="1"/>
    <col min="1009" max="1031" width="4.625" style="70" customWidth="1"/>
    <col min="1032" max="1045" width="11" style="70" customWidth="1"/>
    <col min="1046" max="1245" width="11" style="70"/>
    <col min="1246" max="1259" width="4.625" style="70" customWidth="1"/>
    <col min="1260" max="1260" width="7.625" style="70" customWidth="1"/>
    <col min="1261" max="1261" width="3.625" style="70" customWidth="1"/>
    <col min="1262" max="1263" width="5.625" style="70" customWidth="1"/>
    <col min="1264" max="1264" width="6.625" style="70" customWidth="1"/>
    <col min="1265" max="1287" width="4.625" style="70" customWidth="1"/>
    <col min="1288" max="1301" width="11" style="70" customWidth="1"/>
    <col min="1302" max="1501" width="11" style="70"/>
    <col min="1502" max="1515" width="4.625" style="70" customWidth="1"/>
    <col min="1516" max="1516" width="7.625" style="70" customWidth="1"/>
    <col min="1517" max="1517" width="3.625" style="70" customWidth="1"/>
    <col min="1518" max="1519" width="5.625" style="70" customWidth="1"/>
    <col min="1520" max="1520" width="6.625" style="70" customWidth="1"/>
    <col min="1521" max="1543" width="4.625" style="70" customWidth="1"/>
    <col min="1544" max="1557" width="11" style="70" customWidth="1"/>
    <col min="1558" max="1757" width="11" style="70"/>
    <col min="1758" max="1771" width="4.625" style="70" customWidth="1"/>
    <col min="1772" max="1772" width="7.625" style="70" customWidth="1"/>
    <col min="1773" max="1773" width="3.625" style="70" customWidth="1"/>
    <col min="1774" max="1775" width="5.625" style="70" customWidth="1"/>
    <col min="1776" max="1776" width="6.625" style="70" customWidth="1"/>
    <col min="1777" max="1799" width="4.625" style="70" customWidth="1"/>
    <col min="1800" max="1813" width="11" style="70" customWidth="1"/>
    <col min="1814" max="2013" width="11" style="70"/>
    <col min="2014" max="2027" width="4.625" style="70" customWidth="1"/>
    <col min="2028" max="2028" width="7.625" style="70" customWidth="1"/>
    <col min="2029" max="2029" width="3.625" style="70" customWidth="1"/>
    <col min="2030" max="2031" width="5.625" style="70" customWidth="1"/>
    <col min="2032" max="2032" width="6.625" style="70" customWidth="1"/>
    <col min="2033" max="2055" width="4.625" style="70" customWidth="1"/>
    <col min="2056" max="2069" width="11" style="70" customWidth="1"/>
    <col min="2070" max="2269" width="11" style="70"/>
    <col min="2270" max="2283" width="4.625" style="70" customWidth="1"/>
    <col min="2284" max="2284" width="7.625" style="70" customWidth="1"/>
    <col min="2285" max="2285" width="3.625" style="70" customWidth="1"/>
    <col min="2286" max="2287" width="5.625" style="70" customWidth="1"/>
    <col min="2288" max="2288" width="6.625" style="70" customWidth="1"/>
    <col min="2289" max="2311" width="4.625" style="70" customWidth="1"/>
    <col min="2312" max="2325" width="11" style="70" customWidth="1"/>
    <col min="2326" max="2525" width="11" style="70"/>
    <col min="2526" max="2539" width="4.625" style="70" customWidth="1"/>
    <col min="2540" max="2540" width="7.625" style="70" customWidth="1"/>
    <col min="2541" max="2541" width="3.625" style="70" customWidth="1"/>
    <col min="2542" max="2543" width="5.625" style="70" customWidth="1"/>
    <col min="2544" max="2544" width="6.625" style="70" customWidth="1"/>
    <col min="2545" max="2567" width="4.625" style="70" customWidth="1"/>
    <col min="2568" max="2581" width="11" style="70" customWidth="1"/>
    <col min="2582" max="2781" width="11" style="70"/>
    <col min="2782" max="2795" width="4.625" style="70" customWidth="1"/>
    <col min="2796" max="2796" width="7.625" style="70" customWidth="1"/>
    <col min="2797" max="2797" width="3.625" style="70" customWidth="1"/>
    <col min="2798" max="2799" width="5.625" style="70" customWidth="1"/>
    <col min="2800" max="2800" width="6.625" style="70" customWidth="1"/>
    <col min="2801" max="2823" width="4.625" style="70" customWidth="1"/>
    <col min="2824" max="2837" width="11" style="70" customWidth="1"/>
    <col min="2838" max="3037" width="11" style="70"/>
    <col min="3038" max="3051" width="4.625" style="70" customWidth="1"/>
    <col min="3052" max="3052" width="7.625" style="70" customWidth="1"/>
    <col min="3053" max="3053" width="3.625" style="70" customWidth="1"/>
    <col min="3054" max="3055" width="5.625" style="70" customWidth="1"/>
    <col min="3056" max="3056" width="6.625" style="70" customWidth="1"/>
    <col min="3057" max="3079" width="4.625" style="70" customWidth="1"/>
    <col min="3080" max="3093" width="11" style="70" customWidth="1"/>
    <col min="3094" max="3293" width="11" style="70"/>
    <col min="3294" max="3307" width="4.625" style="70" customWidth="1"/>
    <col min="3308" max="3308" width="7.625" style="70" customWidth="1"/>
    <col min="3309" max="3309" width="3.625" style="70" customWidth="1"/>
    <col min="3310" max="3311" width="5.625" style="70" customWidth="1"/>
    <col min="3312" max="3312" width="6.625" style="70" customWidth="1"/>
    <col min="3313" max="3335" width="4.625" style="70" customWidth="1"/>
    <col min="3336" max="3349" width="11" style="70" customWidth="1"/>
    <col min="3350" max="3549" width="11" style="70"/>
    <col min="3550" max="3563" width="4.625" style="70" customWidth="1"/>
    <col min="3564" max="3564" width="7.625" style="70" customWidth="1"/>
    <col min="3565" max="3565" width="3.625" style="70" customWidth="1"/>
    <col min="3566" max="3567" width="5.625" style="70" customWidth="1"/>
    <col min="3568" max="3568" width="6.625" style="70" customWidth="1"/>
    <col min="3569" max="3591" width="4.625" style="70" customWidth="1"/>
    <col min="3592" max="3605" width="11" style="70" customWidth="1"/>
    <col min="3606" max="3805" width="11" style="70"/>
    <col min="3806" max="3819" width="4.625" style="70" customWidth="1"/>
    <col min="3820" max="3820" width="7.625" style="70" customWidth="1"/>
    <col min="3821" max="3821" width="3.625" style="70" customWidth="1"/>
    <col min="3822" max="3823" width="5.625" style="70" customWidth="1"/>
    <col min="3824" max="3824" width="6.625" style="70" customWidth="1"/>
    <col min="3825" max="3847" width="4.625" style="70" customWidth="1"/>
    <col min="3848" max="3861" width="11" style="70" customWidth="1"/>
    <col min="3862" max="4061" width="11" style="70"/>
    <col min="4062" max="4075" width="4.625" style="70" customWidth="1"/>
    <col min="4076" max="4076" width="7.625" style="70" customWidth="1"/>
    <col min="4077" max="4077" width="3.625" style="70" customWidth="1"/>
    <col min="4078" max="4079" width="5.625" style="70" customWidth="1"/>
    <col min="4080" max="4080" width="6.625" style="70" customWidth="1"/>
    <col min="4081" max="4103" width="4.625" style="70" customWidth="1"/>
    <col min="4104" max="4117" width="11" style="70" customWidth="1"/>
    <col min="4118" max="4317" width="11" style="70"/>
    <col min="4318" max="4331" width="4.625" style="70" customWidth="1"/>
    <col min="4332" max="4332" width="7.625" style="70" customWidth="1"/>
    <col min="4333" max="4333" width="3.625" style="70" customWidth="1"/>
    <col min="4334" max="4335" width="5.625" style="70" customWidth="1"/>
    <col min="4336" max="4336" width="6.625" style="70" customWidth="1"/>
    <col min="4337" max="4359" width="4.625" style="70" customWidth="1"/>
    <col min="4360" max="4373" width="11" style="70" customWidth="1"/>
    <col min="4374" max="4573" width="11" style="70"/>
    <col min="4574" max="4587" width="4.625" style="70" customWidth="1"/>
    <col min="4588" max="4588" width="7.625" style="70" customWidth="1"/>
    <col min="4589" max="4589" width="3.625" style="70" customWidth="1"/>
    <col min="4590" max="4591" width="5.625" style="70" customWidth="1"/>
    <col min="4592" max="4592" width="6.625" style="70" customWidth="1"/>
    <col min="4593" max="4615" width="4.625" style="70" customWidth="1"/>
    <col min="4616" max="4629" width="11" style="70" customWidth="1"/>
    <col min="4630" max="4829" width="11" style="70"/>
    <col min="4830" max="4843" width="4.625" style="70" customWidth="1"/>
    <col min="4844" max="4844" width="7.625" style="70" customWidth="1"/>
    <col min="4845" max="4845" width="3.625" style="70" customWidth="1"/>
    <col min="4846" max="4847" width="5.625" style="70" customWidth="1"/>
    <col min="4848" max="4848" width="6.625" style="70" customWidth="1"/>
    <col min="4849" max="4871" width="4.625" style="70" customWidth="1"/>
    <col min="4872" max="4885" width="11" style="70" customWidth="1"/>
    <col min="4886" max="5085" width="11" style="70"/>
    <col min="5086" max="5099" width="4.625" style="70" customWidth="1"/>
    <col min="5100" max="5100" width="7.625" style="70" customWidth="1"/>
    <col min="5101" max="5101" width="3.625" style="70" customWidth="1"/>
    <col min="5102" max="5103" width="5.625" style="70" customWidth="1"/>
    <col min="5104" max="5104" width="6.625" style="70" customWidth="1"/>
    <col min="5105" max="5127" width="4.625" style="70" customWidth="1"/>
    <col min="5128" max="5141" width="11" style="70" customWidth="1"/>
    <col min="5142" max="5341" width="11" style="70"/>
    <col min="5342" max="5355" width="4.625" style="70" customWidth="1"/>
    <col min="5356" max="5356" width="7.625" style="70" customWidth="1"/>
    <col min="5357" max="5357" width="3.625" style="70" customWidth="1"/>
    <col min="5358" max="5359" width="5.625" style="70" customWidth="1"/>
    <col min="5360" max="5360" width="6.625" style="70" customWidth="1"/>
    <col min="5361" max="5383" width="4.625" style="70" customWidth="1"/>
    <col min="5384" max="5397" width="11" style="70" customWidth="1"/>
    <col min="5398" max="5597" width="11" style="70"/>
    <col min="5598" max="5611" width="4.625" style="70" customWidth="1"/>
    <col min="5612" max="5612" width="7.625" style="70" customWidth="1"/>
    <col min="5613" max="5613" width="3.625" style="70" customWidth="1"/>
    <col min="5614" max="5615" width="5.625" style="70" customWidth="1"/>
    <col min="5616" max="5616" width="6.625" style="70" customWidth="1"/>
    <col min="5617" max="5639" width="4.625" style="70" customWidth="1"/>
    <col min="5640" max="5653" width="11" style="70" customWidth="1"/>
    <col min="5654" max="5853" width="11" style="70"/>
    <col min="5854" max="5867" width="4.625" style="70" customWidth="1"/>
    <col min="5868" max="5868" width="7.625" style="70" customWidth="1"/>
    <col min="5869" max="5869" width="3.625" style="70" customWidth="1"/>
    <col min="5870" max="5871" width="5.625" style="70" customWidth="1"/>
    <col min="5872" max="5872" width="6.625" style="70" customWidth="1"/>
    <col min="5873" max="5895" width="4.625" style="70" customWidth="1"/>
    <col min="5896" max="5909" width="11" style="70" customWidth="1"/>
    <col min="5910" max="6109" width="11" style="70"/>
    <col min="6110" max="6123" width="4.625" style="70" customWidth="1"/>
    <col min="6124" max="6124" width="7.625" style="70" customWidth="1"/>
    <col min="6125" max="6125" width="3.625" style="70" customWidth="1"/>
    <col min="6126" max="6127" width="5.625" style="70" customWidth="1"/>
    <col min="6128" max="6128" width="6.625" style="70" customWidth="1"/>
    <col min="6129" max="6151" width="4.625" style="70" customWidth="1"/>
    <col min="6152" max="6165" width="11" style="70" customWidth="1"/>
    <col min="6166" max="6365" width="11" style="70"/>
    <col min="6366" max="6379" width="4.625" style="70" customWidth="1"/>
    <col min="6380" max="6380" width="7.625" style="70" customWidth="1"/>
    <col min="6381" max="6381" width="3.625" style="70" customWidth="1"/>
    <col min="6382" max="6383" width="5.625" style="70" customWidth="1"/>
    <col min="6384" max="6384" width="6.625" style="70" customWidth="1"/>
    <col min="6385" max="6407" width="4.625" style="70" customWidth="1"/>
    <col min="6408" max="6421" width="11" style="70" customWidth="1"/>
    <col min="6422" max="6621" width="11" style="70"/>
    <col min="6622" max="6635" width="4.625" style="70" customWidth="1"/>
    <col min="6636" max="6636" width="7.625" style="70" customWidth="1"/>
    <col min="6637" max="6637" width="3.625" style="70" customWidth="1"/>
    <col min="6638" max="6639" width="5.625" style="70" customWidth="1"/>
    <col min="6640" max="6640" width="6.625" style="70" customWidth="1"/>
    <col min="6641" max="6663" width="4.625" style="70" customWidth="1"/>
    <col min="6664" max="6677" width="11" style="70" customWidth="1"/>
    <col min="6678" max="6877" width="11" style="70"/>
    <col min="6878" max="6891" width="4.625" style="70" customWidth="1"/>
    <col min="6892" max="6892" width="7.625" style="70" customWidth="1"/>
    <col min="6893" max="6893" width="3.625" style="70" customWidth="1"/>
    <col min="6894" max="6895" width="5.625" style="70" customWidth="1"/>
    <col min="6896" max="6896" width="6.625" style="70" customWidth="1"/>
    <col min="6897" max="6919" width="4.625" style="70" customWidth="1"/>
    <col min="6920" max="6933" width="11" style="70" customWidth="1"/>
    <col min="6934" max="7133" width="11" style="70"/>
    <col min="7134" max="7147" width="4.625" style="70" customWidth="1"/>
    <col min="7148" max="7148" width="7.625" style="70" customWidth="1"/>
    <col min="7149" max="7149" width="3.625" style="70" customWidth="1"/>
    <col min="7150" max="7151" width="5.625" style="70" customWidth="1"/>
    <col min="7152" max="7152" width="6.625" style="70" customWidth="1"/>
    <col min="7153" max="7175" width="4.625" style="70" customWidth="1"/>
    <col min="7176" max="7189" width="11" style="70" customWidth="1"/>
    <col min="7190" max="7389" width="11" style="70"/>
    <col min="7390" max="7403" width="4.625" style="70" customWidth="1"/>
    <col min="7404" max="7404" width="7.625" style="70" customWidth="1"/>
    <col min="7405" max="7405" width="3.625" style="70" customWidth="1"/>
    <col min="7406" max="7407" width="5.625" style="70" customWidth="1"/>
    <col min="7408" max="7408" width="6.625" style="70" customWidth="1"/>
    <col min="7409" max="7431" width="4.625" style="70" customWidth="1"/>
    <col min="7432" max="7445" width="11" style="70" customWidth="1"/>
    <col min="7446" max="7645" width="11" style="70"/>
    <col min="7646" max="7659" width="4.625" style="70" customWidth="1"/>
    <col min="7660" max="7660" width="7.625" style="70" customWidth="1"/>
    <col min="7661" max="7661" width="3.625" style="70" customWidth="1"/>
    <col min="7662" max="7663" width="5.625" style="70" customWidth="1"/>
    <col min="7664" max="7664" width="6.625" style="70" customWidth="1"/>
    <col min="7665" max="7687" width="4.625" style="70" customWidth="1"/>
    <col min="7688" max="7701" width="11" style="70" customWidth="1"/>
    <col min="7702" max="7901" width="11" style="70"/>
    <col min="7902" max="7915" width="4.625" style="70" customWidth="1"/>
    <col min="7916" max="7916" width="7.625" style="70" customWidth="1"/>
    <col min="7917" max="7917" width="3.625" style="70" customWidth="1"/>
    <col min="7918" max="7919" width="5.625" style="70" customWidth="1"/>
    <col min="7920" max="7920" width="6.625" style="70" customWidth="1"/>
    <col min="7921" max="7943" width="4.625" style="70" customWidth="1"/>
    <col min="7944" max="7957" width="11" style="70" customWidth="1"/>
    <col min="7958" max="8157" width="11" style="70"/>
    <col min="8158" max="8171" width="4.625" style="70" customWidth="1"/>
    <col min="8172" max="8172" width="7.625" style="70" customWidth="1"/>
    <col min="8173" max="8173" width="3.625" style="70" customWidth="1"/>
    <col min="8174" max="8175" width="5.625" style="70" customWidth="1"/>
    <col min="8176" max="8176" width="6.625" style="70" customWidth="1"/>
    <col min="8177" max="8199" width="4.625" style="70" customWidth="1"/>
    <col min="8200" max="8213" width="11" style="70" customWidth="1"/>
    <col min="8214" max="8413" width="11" style="70"/>
    <col min="8414" max="8427" width="4.625" style="70" customWidth="1"/>
    <col min="8428" max="8428" width="7.625" style="70" customWidth="1"/>
    <col min="8429" max="8429" width="3.625" style="70" customWidth="1"/>
    <col min="8430" max="8431" width="5.625" style="70" customWidth="1"/>
    <col min="8432" max="8432" width="6.625" style="70" customWidth="1"/>
    <col min="8433" max="8455" width="4.625" style="70" customWidth="1"/>
    <col min="8456" max="8469" width="11" style="70" customWidth="1"/>
    <col min="8470" max="8669" width="11" style="70"/>
    <col min="8670" max="8683" width="4.625" style="70" customWidth="1"/>
    <col min="8684" max="8684" width="7.625" style="70" customWidth="1"/>
    <col min="8685" max="8685" width="3.625" style="70" customWidth="1"/>
    <col min="8686" max="8687" width="5.625" style="70" customWidth="1"/>
    <col min="8688" max="8688" width="6.625" style="70" customWidth="1"/>
    <col min="8689" max="8711" width="4.625" style="70" customWidth="1"/>
    <col min="8712" max="8725" width="11" style="70" customWidth="1"/>
    <col min="8726" max="8925" width="11" style="70"/>
    <col min="8926" max="8939" width="4.625" style="70" customWidth="1"/>
    <col min="8940" max="8940" width="7.625" style="70" customWidth="1"/>
    <col min="8941" max="8941" width="3.625" style="70" customWidth="1"/>
    <col min="8942" max="8943" width="5.625" style="70" customWidth="1"/>
    <col min="8944" max="8944" width="6.625" style="70" customWidth="1"/>
    <col min="8945" max="8967" width="4.625" style="70" customWidth="1"/>
    <col min="8968" max="8981" width="11" style="70" customWidth="1"/>
    <col min="8982" max="9181" width="11" style="70"/>
    <col min="9182" max="9195" width="4.625" style="70" customWidth="1"/>
    <col min="9196" max="9196" width="7.625" style="70" customWidth="1"/>
    <col min="9197" max="9197" width="3.625" style="70" customWidth="1"/>
    <col min="9198" max="9199" width="5.625" style="70" customWidth="1"/>
    <col min="9200" max="9200" width="6.625" style="70" customWidth="1"/>
    <col min="9201" max="9223" width="4.625" style="70" customWidth="1"/>
    <col min="9224" max="9237" width="11" style="70" customWidth="1"/>
    <col min="9238" max="9437" width="11" style="70"/>
    <col min="9438" max="9451" width="4.625" style="70" customWidth="1"/>
    <col min="9452" max="9452" width="7.625" style="70" customWidth="1"/>
    <col min="9453" max="9453" width="3.625" style="70" customWidth="1"/>
    <col min="9454" max="9455" width="5.625" style="70" customWidth="1"/>
    <col min="9456" max="9456" width="6.625" style="70" customWidth="1"/>
    <col min="9457" max="9479" width="4.625" style="70" customWidth="1"/>
    <col min="9480" max="9493" width="11" style="70" customWidth="1"/>
    <col min="9494" max="9693" width="11" style="70"/>
    <col min="9694" max="9707" width="4.625" style="70" customWidth="1"/>
    <col min="9708" max="9708" width="7.625" style="70" customWidth="1"/>
    <col min="9709" max="9709" width="3.625" style="70" customWidth="1"/>
    <col min="9710" max="9711" width="5.625" style="70" customWidth="1"/>
    <col min="9712" max="9712" width="6.625" style="70" customWidth="1"/>
    <col min="9713" max="9735" width="4.625" style="70" customWidth="1"/>
    <col min="9736" max="9749" width="11" style="70" customWidth="1"/>
    <col min="9750" max="9949" width="11" style="70"/>
    <col min="9950" max="9963" width="4.625" style="70" customWidth="1"/>
    <col min="9964" max="9964" width="7.625" style="70" customWidth="1"/>
    <col min="9965" max="9965" width="3.625" style="70" customWidth="1"/>
    <col min="9966" max="9967" width="5.625" style="70" customWidth="1"/>
    <col min="9968" max="9968" width="6.625" style="70" customWidth="1"/>
    <col min="9969" max="9991" width="4.625" style="70" customWidth="1"/>
    <col min="9992" max="10005" width="11" style="70" customWidth="1"/>
    <col min="10006" max="10205" width="11" style="70"/>
    <col min="10206" max="10219" width="4.625" style="70" customWidth="1"/>
    <col min="10220" max="10220" width="7.625" style="70" customWidth="1"/>
    <col min="10221" max="10221" width="3.625" style="70" customWidth="1"/>
    <col min="10222" max="10223" width="5.625" style="70" customWidth="1"/>
    <col min="10224" max="10224" width="6.625" style="70" customWidth="1"/>
    <col min="10225" max="10247" width="4.625" style="70" customWidth="1"/>
    <col min="10248" max="10261" width="11" style="70" customWidth="1"/>
    <col min="10262" max="10461" width="11" style="70"/>
    <col min="10462" max="10475" width="4.625" style="70" customWidth="1"/>
    <col min="10476" max="10476" width="7.625" style="70" customWidth="1"/>
    <col min="10477" max="10477" width="3.625" style="70" customWidth="1"/>
    <col min="10478" max="10479" width="5.625" style="70" customWidth="1"/>
    <col min="10480" max="10480" width="6.625" style="70" customWidth="1"/>
    <col min="10481" max="10503" width="4.625" style="70" customWidth="1"/>
    <col min="10504" max="10517" width="11" style="70" customWidth="1"/>
    <col min="10518" max="10717" width="11" style="70"/>
    <col min="10718" max="10731" width="4.625" style="70" customWidth="1"/>
    <col min="10732" max="10732" width="7.625" style="70" customWidth="1"/>
    <col min="10733" max="10733" width="3.625" style="70" customWidth="1"/>
    <col min="10734" max="10735" width="5.625" style="70" customWidth="1"/>
    <col min="10736" max="10736" width="6.625" style="70" customWidth="1"/>
    <col min="10737" max="10759" width="4.625" style="70" customWidth="1"/>
    <col min="10760" max="10773" width="11" style="70" customWidth="1"/>
    <col min="10774" max="10973" width="11" style="70"/>
    <col min="10974" max="10987" width="4.625" style="70" customWidth="1"/>
    <col min="10988" max="10988" width="7.625" style="70" customWidth="1"/>
    <col min="10989" max="10989" width="3.625" style="70" customWidth="1"/>
    <col min="10990" max="10991" width="5.625" style="70" customWidth="1"/>
    <col min="10992" max="10992" width="6.625" style="70" customWidth="1"/>
    <col min="10993" max="11015" width="4.625" style="70" customWidth="1"/>
    <col min="11016" max="11029" width="11" style="70" customWidth="1"/>
    <col min="11030" max="11229" width="11" style="70"/>
    <col min="11230" max="11243" width="4.625" style="70" customWidth="1"/>
    <col min="11244" max="11244" width="7.625" style="70" customWidth="1"/>
    <col min="11245" max="11245" width="3.625" style="70" customWidth="1"/>
    <col min="11246" max="11247" width="5.625" style="70" customWidth="1"/>
    <col min="11248" max="11248" width="6.625" style="70" customWidth="1"/>
    <col min="11249" max="11271" width="4.625" style="70" customWidth="1"/>
    <col min="11272" max="11285" width="11" style="70" customWidth="1"/>
    <col min="11286" max="11485" width="11" style="70"/>
    <col min="11486" max="11499" width="4.625" style="70" customWidth="1"/>
    <col min="11500" max="11500" width="7.625" style="70" customWidth="1"/>
    <col min="11501" max="11501" width="3.625" style="70" customWidth="1"/>
    <col min="11502" max="11503" width="5.625" style="70" customWidth="1"/>
    <col min="11504" max="11504" width="6.625" style="70" customWidth="1"/>
    <col min="11505" max="11527" width="4.625" style="70" customWidth="1"/>
    <col min="11528" max="11541" width="11" style="70" customWidth="1"/>
    <col min="11542" max="11741" width="11" style="70"/>
    <col min="11742" max="11755" width="4.625" style="70" customWidth="1"/>
    <col min="11756" max="11756" width="7.625" style="70" customWidth="1"/>
    <col min="11757" max="11757" width="3.625" style="70" customWidth="1"/>
    <col min="11758" max="11759" width="5.625" style="70" customWidth="1"/>
    <col min="11760" max="11760" width="6.625" style="70" customWidth="1"/>
    <col min="11761" max="11783" width="4.625" style="70" customWidth="1"/>
    <col min="11784" max="11797" width="11" style="70" customWidth="1"/>
    <col min="11798" max="11997" width="11" style="70"/>
    <col min="11998" max="12011" width="4.625" style="70" customWidth="1"/>
    <col min="12012" max="12012" width="7.625" style="70" customWidth="1"/>
    <col min="12013" max="12013" width="3.625" style="70" customWidth="1"/>
    <col min="12014" max="12015" width="5.625" style="70" customWidth="1"/>
    <col min="12016" max="12016" width="6.625" style="70" customWidth="1"/>
    <col min="12017" max="12039" width="4.625" style="70" customWidth="1"/>
    <col min="12040" max="12053" width="11" style="70" customWidth="1"/>
    <col min="12054" max="12253" width="11" style="70"/>
    <col min="12254" max="12267" width="4.625" style="70" customWidth="1"/>
    <col min="12268" max="12268" width="7.625" style="70" customWidth="1"/>
    <col min="12269" max="12269" width="3.625" style="70" customWidth="1"/>
    <col min="12270" max="12271" width="5.625" style="70" customWidth="1"/>
    <col min="12272" max="12272" width="6.625" style="70" customWidth="1"/>
    <col min="12273" max="12295" width="4.625" style="70" customWidth="1"/>
    <col min="12296" max="12309" width="11" style="70" customWidth="1"/>
    <col min="12310" max="12509" width="11" style="70"/>
    <col min="12510" max="12523" width="4.625" style="70" customWidth="1"/>
    <col min="12524" max="12524" width="7.625" style="70" customWidth="1"/>
    <col min="12525" max="12525" width="3.625" style="70" customWidth="1"/>
    <col min="12526" max="12527" width="5.625" style="70" customWidth="1"/>
    <col min="12528" max="12528" width="6.625" style="70" customWidth="1"/>
    <col min="12529" max="12551" width="4.625" style="70" customWidth="1"/>
    <col min="12552" max="12565" width="11" style="70" customWidth="1"/>
    <col min="12566" max="12765" width="11" style="70"/>
    <col min="12766" max="12779" width="4.625" style="70" customWidth="1"/>
    <col min="12780" max="12780" width="7.625" style="70" customWidth="1"/>
    <col min="12781" max="12781" width="3.625" style="70" customWidth="1"/>
    <col min="12782" max="12783" width="5.625" style="70" customWidth="1"/>
    <col min="12784" max="12784" width="6.625" style="70" customWidth="1"/>
    <col min="12785" max="12807" width="4.625" style="70" customWidth="1"/>
    <col min="12808" max="12821" width="11" style="70" customWidth="1"/>
    <col min="12822" max="13021" width="11" style="70"/>
    <col min="13022" max="13035" width="4.625" style="70" customWidth="1"/>
    <col min="13036" max="13036" width="7.625" style="70" customWidth="1"/>
    <col min="13037" max="13037" width="3.625" style="70" customWidth="1"/>
    <col min="13038" max="13039" width="5.625" style="70" customWidth="1"/>
    <col min="13040" max="13040" width="6.625" style="70" customWidth="1"/>
    <col min="13041" max="13063" width="4.625" style="70" customWidth="1"/>
    <col min="13064" max="13077" width="11" style="70" customWidth="1"/>
    <col min="13078" max="13277" width="11" style="70"/>
    <col min="13278" max="13291" width="4.625" style="70" customWidth="1"/>
    <col min="13292" max="13292" width="7.625" style="70" customWidth="1"/>
    <col min="13293" max="13293" width="3.625" style="70" customWidth="1"/>
    <col min="13294" max="13295" width="5.625" style="70" customWidth="1"/>
    <col min="13296" max="13296" width="6.625" style="70" customWidth="1"/>
    <col min="13297" max="13319" width="4.625" style="70" customWidth="1"/>
    <col min="13320" max="13333" width="11" style="70" customWidth="1"/>
    <col min="13334" max="13533" width="11" style="70"/>
    <col min="13534" max="13547" width="4.625" style="70" customWidth="1"/>
    <col min="13548" max="13548" width="7.625" style="70" customWidth="1"/>
    <col min="13549" max="13549" width="3.625" style="70" customWidth="1"/>
    <col min="13550" max="13551" width="5.625" style="70" customWidth="1"/>
    <col min="13552" max="13552" width="6.625" style="70" customWidth="1"/>
    <col min="13553" max="13575" width="4.625" style="70" customWidth="1"/>
    <col min="13576" max="13589" width="11" style="70" customWidth="1"/>
    <col min="13590" max="13789" width="11" style="70"/>
    <col min="13790" max="13803" width="4.625" style="70" customWidth="1"/>
    <col min="13804" max="13804" width="7.625" style="70" customWidth="1"/>
    <col min="13805" max="13805" width="3.625" style="70" customWidth="1"/>
    <col min="13806" max="13807" width="5.625" style="70" customWidth="1"/>
    <col min="13808" max="13808" width="6.625" style="70" customWidth="1"/>
    <col min="13809" max="13831" width="4.625" style="70" customWidth="1"/>
    <col min="13832" max="13845" width="11" style="70" customWidth="1"/>
    <col min="13846" max="14045" width="11" style="70"/>
    <col min="14046" max="14059" width="4.625" style="70" customWidth="1"/>
    <col min="14060" max="14060" width="7.625" style="70" customWidth="1"/>
    <col min="14061" max="14061" width="3.625" style="70" customWidth="1"/>
    <col min="14062" max="14063" width="5.625" style="70" customWidth="1"/>
    <col min="14064" max="14064" width="6.625" style="70" customWidth="1"/>
    <col min="14065" max="14087" width="4.625" style="70" customWidth="1"/>
    <col min="14088" max="14101" width="11" style="70" customWidth="1"/>
    <col min="14102" max="14301" width="11" style="70"/>
    <col min="14302" max="14315" width="4.625" style="70" customWidth="1"/>
    <col min="14316" max="14316" width="7.625" style="70" customWidth="1"/>
    <col min="14317" max="14317" width="3.625" style="70" customWidth="1"/>
    <col min="14318" max="14319" width="5.625" style="70" customWidth="1"/>
    <col min="14320" max="14320" width="6.625" style="70" customWidth="1"/>
    <col min="14321" max="14343" width="4.625" style="70" customWidth="1"/>
    <col min="14344" max="14357" width="11" style="70" customWidth="1"/>
    <col min="14358" max="14557" width="11" style="70"/>
    <col min="14558" max="14571" width="4.625" style="70" customWidth="1"/>
    <col min="14572" max="14572" width="7.625" style="70" customWidth="1"/>
    <col min="14573" max="14573" width="3.625" style="70" customWidth="1"/>
    <col min="14574" max="14575" width="5.625" style="70" customWidth="1"/>
    <col min="14576" max="14576" width="6.625" style="70" customWidth="1"/>
    <col min="14577" max="14599" width="4.625" style="70" customWidth="1"/>
    <col min="14600" max="14613" width="11" style="70" customWidth="1"/>
    <col min="14614" max="14813" width="11" style="70"/>
    <col min="14814" max="14827" width="4.625" style="70" customWidth="1"/>
    <col min="14828" max="14828" width="7.625" style="70" customWidth="1"/>
    <col min="14829" max="14829" width="3.625" style="70" customWidth="1"/>
    <col min="14830" max="14831" width="5.625" style="70" customWidth="1"/>
    <col min="14832" max="14832" width="6.625" style="70" customWidth="1"/>
    <col min="14833" max="14855" width="4.625" style="70" customWidth="1"/>
    <col min="14856" max="14869" width="11" style="70" customWidth="1"/>
    <col min="14870" max="15069" width="11" style="70"/>
    <col min="15070" max="15083" width="4.625" style="70" customWidth="1"/>
    <col min="15084" max="15084" width="7.625" style="70" customWidth="1"/>
    <col min="15085" max="15085" width="3.625" style="70" customWidth="1"/>
    <col min="15086" max="15087" width="5.625" style="70" customWidth="1"/>
    <col min="15088" max="15088" width="6.625" style="70" customWidth="1"/>
    <col min="15089" max="15111" width="4.625" style="70" customWidth="1"/>
    <col min="15112" max="15125" width="11" style="70" customWidth="1"/>
    <col min="15126" max="15325" width="11" style="70"/>
    <col min="15326" max="15339" width="4.625" style="70" customWidth="1"/>
    <col min="15340" max="15340" width="7.625" style="70" customWidth="1"/>
    <col min="15341" max="15341" width="3.625" style="70" customWidth="1"/>
    <col min="15342" max="15343" width="5.625" style="70" customWidth="1"/>
    <col min="15344" max="15344" width="6.625" style="70" customWidth="1"/>
    <col min="15345" max="15367" width="4.625" style="70" customWidth="1"/>
    <col min="15368" max="15381" width="11" style="70" customWidth="1"/>
    <col min="15382" max="15581" width="11" style="70"/>
    <col min="15582" max="15595" width="4.625" style="70" customWidth="1"/>
    <col min="15596" max="15596" width="7.625" style="70" customWidth="1"/>
    <col min="15597" max="15597" width="3.625" style="70" customWidth="1"/>
    <col min="15598" max="15599" width="5.625" style="70" customWidth="1"/>
    <col min="15600" max="15600" width="6.625" style="70" customWidth="1"/>
    <col min="15601" max="15623" width="4.625" style="70" customWidth="1"/>
    <col min="15624" max="15637" width="11" style="70" customWidth="1"/>
    <col min="15638" max="15837" width="11" style="70"/>
    <col min="15838" max="15851" width="4.625" style="70" customWidth="1"/>
    <col min="15852" max="15852" width="7.625" style="70" customWidth="1"/>
    <col min="15853" max="15853" width="3.625" style="70" customWidth="1"/>
    <col min="15854" max="15855" width="5.625" style="70" customWidth="1"/>
    <col min="15856" max="15856" width="6.625" style="70" customWidth="1"/>
    <col min="15857" max="15879" width="4.625" style="70" customWidth="1"/>
    <col min="15880" max="15893" width="11" style="70" customWidth="1"/>
    <col min="15894" max="16093" width="11" style="70"/>
    <col min="16094" max="16107" width="4.625" style="70" customWidth="1"/>
    <col min="16108" max="16108" width="7.625" style="70" customWidth="1"/>
    <col min="16109" max="16109" width="3.625" style="70" customWidth="1"/>
    <col min="16110" max="16111" width="5.625" style="70" customWidth="1"/>
    <col min="16112" max="16112" width="6.625" style="70" customWidth="1"/>
    <col min="16113" max="16135" width="4.625" style="70" customWidth="1"/>
    <col min="16136" max="16149" width="11" style="70" customWidth="1"/>
    <col min="16150" max="16384" width="11" style="70"/>
  </cols>
  <sheetData>
    <row r="1" spans="1:19" ht="25.5" x14ac:dyDescent="0.25">
      <c r="A1" s="461" t="s">
        <v>145</v>
      </c>
      <c r="B1" s="462"/>
      <c r="C1" s="462"/>
      <c r="D1" s="462"/>
      <c r="E1" s="462"/>
      <c r="F1" s="462"/>
      <c r="G1" s="462"/>
      <c r="H1" s="462"/>
      <c r="I1" s="462"/>
      <c r="J1" s="463" t="s">
        <v>177</v>
      </c>
      <c r="K1" s="464"/>
      <c r="L1" s="464"/>
      <c r="M1" s="465" t="s">
        <v>146</v>
      </c>
      <c r="N1" s="466"/>
      <c r="O1" s="466"/>
      <c r="P1" s="466"/>
      <c r="Q1" s="466"/>
      <c r="R1" s="466"/>
      <c r="S1" s="467"/>
    </row>
    <row r="2" spans="1:19" ht="22.5" x14ac:dyDescent="0.25">
      <c r="A2" s="468" t="s">
        <v>125</v>
      </c>
      <c r="B2" s="469"/>
      <c r="C2" s="469"/>
      <c r="D2" s="469"/>
      <c r="E2" s="469"/>
      <c r="F2" s="469"/>
      <c r="G2" s="469"/>
      <c r="H2" s="469"/>
      <c r="I2" s="470"/>
      <c r="J2" s="471" t="s">
        <v>147</v>
      </c>
      <c r="K2" s="472"/>
      <c r="L2" s="472"/>
      <c r="M2" s="472"/>
      <c r="N2" s="472"/>
      <c r="O2" s="472"/>
      <c r="P2" s="473"/>
      <c r="Q2" s="270" t="s">
        <v>148</v>
      </c>
      <c r="R2" s="271" t="s">
        <v>149</v>
      </c>
      <c r="S2" s="474" t="s">
        <v>150</v>
      </c>
    </row>
    <row r="3" spans="1:19" s="181" customFormat="1" ht="22.5" x14ac:dyDescent="0.25">
      <c r="A3" s="468" t="s">
        <v>126</v>
      </c>
      <c r="B3" s="469"/>
      <c r="C3" s="469"/>
      <c r="D3" s="469"/>
      <c r="E3" s="469"/>
      <c r="F3" s="469"/>
      <c r="G3" s="469"/>
      <c r="H3" s="469"/>
      <c r="I3" s="470"/>
      <c r="J3" s="272" t="s">
        <v>148</v>
      </c>
      <c r="K3" s="476" t="s">
        <v>151</v>
      </c>
      <c r="L3" s="476"/>
      <c r="M3" s="273" t="s">
        <v>7</v>
      </c>
      <c r="N3" s="274" t="s">
        <v>148</v>
      </c>
      <c r="O3" s="476" t="s">
        <v>152</v>
      </c>
      <c r="P3" s="477"/>
      <c r="Q3" s="272" t="s">
        <v>148</v>
      </c>
      <c r="R3" s="275" t="s">
        <v>153</v>
      </c>
      <c r="S3" s="475"/>
    </row>
    <row r="4" spans="1:19" ht="8.1" customHeight="1" x14ac:dyDescent="0.25">
      <c r="A4" s="276"/>
      <c r="B4" s="276"/>
      <c r="C4" s="276"/>
      <c r="D4" s="277"/>
      <c r="E4" s="277"/>
      <c r="F4" s="277"/>
      <c r="G4" s="276"/>
      <c r="H4" s="277"/>
      <c r="I4" s="277"/>
      <c r="J4" s="277"/>
      <c r="K4" s="277"/>
      <c r="L4" s="278"/>
      <c r="M4" s="277"/>
      <c r="N4" s="277"/>
      <c r="O4" s="277"/>
      <c r="P4" s="277"/>
      <c r="Q4" s="277"/>
      <c r="R4" s="277"/>
      <c r="S4" s="277"/>
    </row>
    <row r="5" spans="1:19" ht="20.25" x14ac:dyDescent="0.3">
      <c r="A5" s="279">
        <v>6</v>
      </c>
      <c r="B5" s="434" t="s">
        <v>78</v>
      </c>
      <c r="C5" s="434"/>
      <c r="D5" s="434"/>
      <c r="E5" s="434"/>
      <c r="F5" s="434"/>
      <c r="G5" s="434"/>
      <c r="H5" s="434"/>
      <c r="I5" s="434"/>
      <c r="J5" s="434"/>
      <c r="K5" s="434"/>
      <c r="L5" s="434"/>
      <c r="M5" s="434"/>
      <c r="N5" s="434"/>
      <c r="O5" s="434"/>
      <c r="P5" s="434"/>
      <c r="Q5" s="434"/>
      <c r="R5" s="434"/>
      <c r="S5" s="435"/>
    </row>
    <row r="6" spans="1:19" x14ac:dyDescent="0.25">
      <c r="A6" s="452" t="s">
        <v>154</v>
      </c>
      <c r="C6" s="280"/>
      <c r="D6" s="280"/>
      <c r="E6" s="280"/>
      <c r="F6" s="280"/>
      <c r="G6" s="280"/>
      <c r="H6" s="280"/>
      <c r="I6" s="280"/>
      <c r="J6" s="280"/>
      <c r="K6" s="280"/>
      <c r="L6" s="280"/>
      <c r="M6" s="30"/>
      <c r="N6" s="30"/>
      <c r="O6" s="281"/>
      <c r="P6" s="281"/>
      <c r="Q6" s="281"/>
      <c r="R6" s="281"/>
      <c r="S6" s="282"/>
    </row>
    <row r="7" spans="1:19" ht="18.75" x14ac:dyDescent="0.3">
      <c r="A7" s="459"/>
      <c r="B7" s="454" t="s">
        <v>155</v>
      </c>
      <c r="C7" s="455"/>
      <c r="D7" s="455"/>
      <c r="E7" s="455"/>
      <c r="F7" s="455"/>
      <c r="G7" s="455"/>
      <c r="H7" s="455"/>
      <c r="I7" s="455"/>
      <c r="J7" s="456"/>
      <c r="K7" s="445" t="s">
        <v>156</v>
      </c>
      <c r="L7" s="446"/>
      <c r="M7" s="446"/>
      <c r="N7" s="446"/>
      <c r="O7" s="446"/>
      <c r="P7" s="458"/>
      <c r="Q7" s="458"/>
      <c r="R7" s="284" t="s">
        <v>157</v>
      </c>
      <c r="S7" s="285"/>
    </row>
    <row r="8" spans="1:19" x14ac:dyDescent="0.25">
      <c r="A8" s="459"/>
      <c r="C8" s="280"/>
      <c r="D8" s="280"/>
      <c r="E8" s="280"/>
      <c r="F8" s="280"/>
      <c r="G8" s="280"/>
      <c r="H8" s="280"/>
      <c r="I8" s="280"/>
      <c r="J8" s="280"/>
      <c r="K8" s="445" t="s">
        <v>158</v>
      </c>
      <c r="L8" s="446"/>
      <c r="M8" s="446"/>
      <c r="N8" s="446"/>
      <c r="O8" s="446"/>
      <c r="P8" s="458"/>
      <c r="Q8" s="458"/>
      <c r="R8" s="284" t="s">
        <v>157</v>
      </c>
      <c r="S8" s="285"/>
    </row>
    <row r="9" spans="1:19" x14ac:dyDescent="0.25">
      <c r="A9" s="459"/>
      <c r="B9" s="448" t="s">
        <v>159</v>
      </c>
      <c r="C9" s="449"/>
      <c r="D9" s="449"/>
      <c r="E9" s="449"/>
      <c r="F9" s="450" t="s">
        <v>160</v>
      </c>
      <c r="G9" s="450"/>
      <c r="H9" s="458"/>
      <c r="I9" s="458"/>
      <c r="J9" s="280"/>
      <c r="K9" s="445" t="s">
        <v>161</v>
      </c>
      <c r="L9" s="446"/>
      <c r="M9" s="446"/>
      <c r="N9" s="446"/>
      <c r="O9" s="446"/>
      <c r="P9" s="451" t="str">
        <f>IF(P7-P8=0,"",P7-P8)</f>
        <v/>
      </c>
      <c r="Q9" s="451"/>
      <c r="R9" s="284" t="s">
        <v>157</v>
      </c>
      <c r="S9" s="285"/>
    </row>
    <row r="10" spans="1:19" ht="16.5" thickBot="1" x14ac:dyDescent="0.3">
      <c r="A10" s="459"/>
      <c r="B10" s="286"/>
      <c r="C10" s="280"/>
      <c r="D10" s="280"/>
      <c r="E10" s="280"/>
      <c r="F10" s="450" t="s">
        <v>162</v>
      </c>
      <c r="G10" s="450"/>
      <c r="H10" s="458"/>
      <c r="I10" s="458"/>
      <c r="J10" s="280"/>
      <c r="K10" s="445" t="s">
        <v>163</v>
      </c>
      <c r="L10" s="446"/>
      <c r="M10" s="446"/>
      <c r="N10" s="446"/>
      <c r="O10" s="446"/>
      <c r="P10" s="441" t="str">
        <f>IF(P9="","",P9/60)</f>
        <v/>
      </c>
      <c r="Q10" s="441"/>
      <c r="R10" s="287" t="s">
        <v>164</v>
      </c>
      <c r="S10" s="285"/>
    </row>
    <row r="11" spans="1:19" ht="16.5" thickTop="1" x14ac:dyDescent="0.25">
      <c r="A11" s="459"/>
      <c r="S11" s="288"/>
    </row>
    <row r="12" spans="1:19" x14ac:dyDescent="0.25">
      <c r="A12" s="460"/>
      <c r="S12" s="288"/>
    </row>
    <row r="13" spans="1:19" ht="18.75" x14ac:dyDescent="0.3">
      <c r="A13" s="452" t="s">
        <v>165</v>
      </c>
      <c r="B13" s="454" t="s">
        <v>166</v>
      </c>
      <c r="C13" s="455"/>
      <c r="D13" s="455"/>
      <c r="E13" s="455"/>
      <c r="F13" s="455"/>
      <c r="G13" s="455"/>
      <c r="H13" s="455"/>
      <c r="I13" s="455"/>
      <c r="J13" s="456"/>
      <c r="K13" s="289"/>
      <c r="L13" s="290"/>
      <c r="M13" s="290"/>
      <c r="N13" s="290"/>
      <c r="O13" s="290"/>
      <c r="P13" s="290"/>
      <c r="Q13" s="290"/>
      <c r="R13" s="290"/>
      <c r="S13" s="291"/>
    </row>
    <row r="14" spans="1:19" ht="18.75" x14ac:dyDescent="0.3">
      <c r="A14" s="453"/>
      <c r="B14" s="292"/>
      <c r="C14" s="293"/>
      <c r="D14" s="293"/>
      <c r="E14" s="293"/>
      <c r="F14" s="293"/>
      <c r="G14" s="293"/>
      <c r="H14" s="293"/>
      <c r="S14" s="288"/>
    </row>
    <row r="15" spans="1:19" x14ac:dyDescent="0.25">
      <c r="A15" s="453"/>
      <c r="B15" s="442" t="s">
        <v>167</v>
      </c>
      <c r="C15" s="443"/>
      <c r="D15" s="457"/>
      <c r="E15" s="457"/>
      <c r="F15" s="457"/>
      <c r="G15" s="457"/>
      <c r="H15" s="457"/>
      <c r="I15" s="457"/>
      <c r="J15" s="457"/>
      <c r="K15" s="445" t="s">
        <v>156</v>
      </c>
      <c r="L15" s="446"/>
      <c r="M15" s="446"/>
      <c r="N15" s="446"/>
      <c r="O15" s="446"/>
      <c r="P15" s="458"/>
      <c r="Q15" s="458"/>
      <c r="R15" s="284" t="s">
        <v>157</v>
      </c>
      <c r="S15" s="285"/>
    </row>
    <row r="16" spans="1:19" x14ac:dyDescent="0.25">
      <c r="A16" s="453"/>
      <c r="C16" s="280"/>
      <c r="D16" s="280"/>
      <c r="E16" s="280"/>
      <c r="F16" s="280"/>
      <c r="G16" s="280"/>
      <c r="H16" s="280"/>
      <c r="I16" s="280"/>
      <c r="J16" s="280"/>
      <c r="K16" s="445" t="s">
        <v>158</v>
      </c>
      <c r="L16" s="446"/>
      <c r="M16" s="446"/>
      <c r="N16" s="446"/>
      <c r="O16" s="446"/>
      <c r="P16" s="458"/>
      <c r="Q16" s="458"/>
      <c r="R16" s="284" t="s">
        <v>157</v>
      </c>
      <c r="S16" s="285"/>
    </row>
    <row r="17" spans="1:19" x14ac:dyDescent="0.25">
      <c r="A17" s="453"/>
      <c r="B17" s="448" t="s">
        <v>159</v>
      </c>
      <c r="C17" s="449"/>
      <c r="D17" s="449"/>
      <c r="E17" s="449"/>
      <c r="F17" s="450" t="s">
        <v>160</v>
      </c>
      <c r="G17" s="450"/>
      <c r="H17" s="458"/>
      <c r="I17" s="458"/>
      <c r="J17" s="280"/>
      <c r="L17" s="167"/>
      <c r="M17" s="167"/>
      <c r="N17" s="167"/>
      <c r="O17" s="283" t="s">
        <v>161</v>
      </c>
      <c r="P17" s="451" t="str">
        <f>IF(P15-P16=0,"",P15-P16)</f>
        <v/>
      </c>
      <c r="Q17" s="451"/>
      <c r="R17" s="284" t="s">
        <v>157</v>
      </c>
      <c r="S17" s="285"/>
    </row>
    <row r="18" spans="1:19" ht="16.5" thickBot="1" x14ac:dyDescent="0.3">
      <c r="A18" s="453"/>
      <c r="B18" s="286"/>
      <c r="C18" s="280"/>
      <c r="D18" s="280"/>
      <c r="E18" s="280"/>
      <c r="F18" s="450" t="s">
        <v>162</v>
      </c>
      <c r="G18" s="450"/>
      <c r="H18" s="458"/>
      <c r="I18" s="458"/>
      <c r="J18" s="280"/>
      <c r="K18" s="445" t="s">
        <v>163</v>
      </c>
      <c r="L18" s="446"/>
      <c r="M18" s="446"/>
      <c r="N18" s="446"/>
      <c r="O18" s="446"/>
      <c r="P18" s="441" t="str">
        <f>IF(P17="","",P17/60)</f>
        <v/>
      </c>
      <c r="Q18" s="441"/>
      <c r="R18" s="287" t="s">
        <v>168</v>
      </c>
      <c r="S18" s="285"/>
    </row>
    <row r="19" spans="1:19" ht="16.5" thickTop="1" x14ac:dyDescent="0.25">
      <c r="A19" s="453"/>
      <c r="B19" s="294"/>
      <c r="C19" s="295"/>
      <c r="D19" s="295"/>
      <c r="E19" s="295"/>
      <c r="F19" s="295"/>
      <c r="G19" s="295"/>
      <c r="H19" s="295"/>
      <c r="I19" s="295"/>
      <c r="J19" s="295"/>
      <c r="K19" s="295"/>
      <c r="L19" s="295"/>
      <c r="M19" s="295"/>
      <c r="N19" s="295"/>
      <c r="O19" s="295"/>
      <c r="P19" s="295"/>
      <c r="Q19" s="295"/>
      <c r="R19" s="295"/>
      <c r="S19" s="296"/>
    </row>
    <row r="20" spans="1:19" ht="7.5" customHeight="1" x14ac:dyDescent="0.25">
      <c r="A20" s="453"/>
      <c r="S20" s="288"/>
    </row>
    <row r="21" spans="1:19" x14ac:dyDescent="0.25">
      <c r="A21" s="453"/>
      <c r="B21" s="442" t="s">
        <v>167</v>
      </c>
      <c r="C21" s="443"/>
      <c r="D21" s="444"/>
      <c r="E21" s="444"/>
      <c r="F21" s="444"/>
      <c r="G21" s="444"/>
      <c r="H21" s="444"/>
      <c r="I21" s="444"/>
      <c r="J21" s="444"/>
      <c r="K21" s="445" t="s">
        <v>156</v>
      </c>
      <c r="L21" s="446"/>
      <c r="M21" s="446"/>
      <c r="N21" s="446"/>
      <c r="O21" s="446"/>
      <c r="P21" s="447"/>
      <c r="Q21" s="447"/>
      <c r="R21" s="284" t="s">
        <v>157</v>
      </c>
      <c r="S21" s="285"/>
    </row>
    <row r="22" spans="1:19" x14ac:dyDescent="0.25">
      <c r="A22" s="453"/>
      <c r="K22" s="445" t="s">
        <v>158</v>
      </c>
      <c r="L22" s="446"/>
      <c r="M22" s="446"/>
      <c r="N22" s="446"/>
      <c r="O22" s="446"/>
      <c r="P22" s="447"/>
      <c r="Q22" s="447"/>
      <c r="R22" s="284" t="s">
        <v>157</v>
      </c>
      <c r="S22" s="285"/>
    </row>
    <row r="23" spans="1:19" x14ac:dyDescent="0.25">
      <c r="A23" s="453"/>
      <c r="B23" s="448" t="s">
        <v>159</v>
      </c>
      <c r="C23" s="449"/>
      <c r="D23" s="449"/>
      <c r="E23" s="449"/>
      <c r="F23" s="450" t="s">
        <v>160</v>
      </c>
      <c r="G23" s="450"/>
      <c r="H23" s="447"/>
      <c r="I23" s="447"/>
      <c r="J23" s="280"/>
      <c r="K23" s="445" t="s">
        <v>161</v>
      </c>
      <c r="L23" s="446"/>
      <c r="M23" s="446"/>
      <c r="N23" s="446"/>
      <c r="O23" s="446"/>
      <c r="P23" s="451" t="str">
        <f>IF(P21-P22=0,"",P21-P22)</f>
        <v/>
      </c>
      <c r="Q23" s="451"/>
      <c r="R23" s="284" t="s">
        <v>157</v>
      </c>
      <c r="S23" s="285"/>
    </row>
    <row r="24" spans="1:19" ht="16.5" thickBot="1" x14ac:dyDescent="0.3">
      <c r="A24" s="453"/>
      <c r="B24" s="286"/>
      <c r="C24" s="280"/>
      <c r="D24" s="280"/>
      <c r="E24" s="280"/>
      <c r="F24" s="450" t="s">
        <v>162</v>
      </c>
      <c r="G24" s="450"/>
      <c r="H24" s="447"/>
      <c r="I24" s="447"/>
      <c r="J24" s="280"/>
      <c r="K24" s="445" t="s">
        <v>163</v>
      </c>
      <c r="L24" s="446"/>
      <c r="M24" s="446"/>
      <c r="N24" s="446"/>
      <c r="O24" s="446"/>
      <c r="P24" s="441" t="str">
        <f>IF(P23="","",P23/60)</f>
        <v/>
      </c>
      <c r="Q24" s="441"/>
      <c r="R24" s="287" t="s">
        <v>168</v>
      </c>
      <c r="S24" s="285"/>
    </row>
    <row r="25" spans="1:19" ht="16.5" thickTop="1" x14ac:dyDescent="0.25">
      <c r="A25" s="453"/>
      <c r="B25" s="294"/>
      <c r="C25" s="295"/>
      <c r="D25" s="295"/>
      <c r="E25" s="295"/>
      <c r="F25" s="295"/>
      <c r="G25" s="295"/>
      <c r="H25" s="295"/>
      <c r="I25" s="295"/>
      <c r="J25" s="295"/>
      <c r="K25" s="295"/>
      <c r="L25" s="295"/>
      <c r="M25" s="295"/>
      <c r="N25" s="295"/>
      <c r="O25" s="295"/>
      <c r="P25" s="295"/>
      <c r="Q25" s="295"/>
      <c r="R25" s="295"/>
      <c r="S25" s="296"/>
    </row>
    <row r="26" spans="1:19" ht="7.5" customHeight="1" x14ac:dyDescent="0.25">
      <c r="A26" s="453"/>
      <c r="S26" s="288"/>
    </row>
    <row r="27" spans="1:19" x14ac:dyDescent="0.25">
      <c r="A27" s="453"/>
      <c r="B27" s="442" t="s">
        <v>167</v>
      </c>
      <c r="C27" s="443"/>
      <c r="D27" s="444"/>
      <c r="E27" s="444"/>
      <c r="F27" s="444"/>
      <c r="G27" s="444"/>
      <c r="H27" s="444"/>
      <c r="I27" s="444"/>
      <c r="J27" s="444"/>
      <c r="K27" s="445" t="s">
        <v>156</v>
      </c>
      <c r="L27" s="446"/>
      <c r="M27" s="446"/>
      <c r="N27" s="446"/>
      <c r="O27" s="446"/>
      <c r="P27" s="447"/>
      <c r="Q27" s="447"/>
      <c r="R27" s="284" t="s">
        <v>157</v>
      </c>
      <c r="S27" s="285"/>
    </row>
    <row r="28" spans="1:19" x14ac:dyDescent="0.25">
      <c r="A28" s="453"/>
      <c r="K28" s="445" t="s">
        <v>158</v>
      </c>
      <c r="L28" s="446"/>
      <c r="M28" s="446"/>
      <c r="N28" s="446"/>
      <c r="O28" s="446"/>
      <c r="P28" s="447"/>
      <c r="Q28" s="447"/>
      <c r="R28" s="284" t="s">
        <v>157</v>
      </c>
      <c r="S28" s="285"/>
    </row>
    <row r="29" spans="1:19" x14ac:dyDescent="0.25">
      <c r="A29" s="453"/>
      <c r="B29" s="448" t="s">
        <v>159</v>
      </c>
      <c r="C29" s="449"/>
      <c r="D29" s="449"/>
      <c r="E29" s="449"/>
      <c r="F29" s="450" t="s">
        <v>160</v>
      </c>
      <c r="G29" s="450"/>
      <c r="H29" s="447"/>
      <c r="I29" s="447"/>
      <c r="J29" s="280"/>
      <c r="K29" s="445" t="s">
        <v>161</v>
      </c>
      <c r="L29" s="446"/>
      <c r="M29" s="446"/>
      <c r="N29" s="446"/>
      <c r="O29" s="446"/>
      <c r="P29" s="451" t="str">
        <f>IF(P27-P28=0,"",P27-P28)</f>
        <v/>
      </c>
      <c r="Q29" s="451"/>
      <c r="R29" s="284" t="s">
        <v>157</v>
      </c>
      <c r="S29" s="285"/>
    </row>
    <row r="30" spans="1:19" ht="16.5" thickBot="1" x14ac:dyDescent="0.3">
      <c r="A30" s="453"/>
      <c r="B30" s="286"/>
      <c r="C30" s="280"/>
      <c r="D30" s="280"/>
      <c r="E30" s="280"/>
      <c r="F30" s="450" t="s">
        <v>162</v>
      </c>
      <c r="G30" s="450"/>
      <c r="H30" s="447"/>
      <c r="I30" s="447"/>
      <c r="J30" s="280"/>
      <c r="K30" s="445" t="s">
        <v>163</v>
      </c>
      <c r="L30" s="446"/>
      <c r="M30" s="446"/>
      <c r="N30" s="446"/>
      <c r="O30" s="446"/>
      <c r="P30" s="441" t="str">
        <f>IF(P29="","",P29/60)</f>
        <v/>
      </c>
      <c r="Q30" s="441"/>
      <c r="R30" s="287" t="s">
        <v>168</v>
      </c>
      <c r="S30" s="285"/>
    </row>
    <row r="31" spans="1:19" ht="7.5" customHeight="1" thickTop="1" x14ac:dyDescent="0.25">
      <c r="A31" s="297"/>
      <c r="B31" s="294"/>
      <c r="C31" s="295"/>
      <c r="D31" s="295"/>
      <c r="E31" s="295"/>
      <c r="F31" s="295"/>
      <c r="G31" s="295"/>
      <c r="H31" s="295"/>
      <c r="I31" s="295"/>
      <c r="J31" s="295"/>
      <c r="K31" s="295"/>
      <c r="L31" s="295"/>
      <c r="M31" s="295"/>
      <c r="N31" s="295"/>
      <c r="O31" s="295"/>
      <c r="P31" s="295"/>
      <c r="Q31" s="295"/>
      <c r="R31" s="295"/>
      <c r="S31" s="296"/>
    </row>
    <row r="32" spans="1:19" ht="8.1" customHeight="1" x14ac:dyDescent="0.25">
      <c r="A32" s="298"/>
      <c r="B32" s="298"/>
      <c r="C32" s="298"/>
      <c r="D32" s="299"/>
      <c r="E32" s="299"/>
      <c r="F32" s="299"/>
      <c r="G32" s="298"/>
      <c r="H32" s="299"/>
      <c r="I32" s="299"/>
      <c r="J32" s="299"/>
      <c r="K32" s="299"/>
      <c r="L32" s="300"/>
      <c r="M32" s="299"/>
      <c r="N32" s="299"/>
      <c r="O32" s="299"/>
      <c r="P32" s="299"/>
      <c r="Q32" s="299"/>
      <c r="R32" s="299"/>
      <c r="S32" s="299"/>
    </row>
    <row r="33" spans="1:19" s="281" customFormat="1" ht="20.25" x14ac:dyDescent="0.3">
      <c r="A33" s="279">
        <v>6</v>
      </c>
      <c r="B33" s="434" t="s">
        <v>109</v>
      </c>
      <c r="C33" s="434"/>
      <c r="D33" s="434"/>
      <c r="E33" s="434"/>
      <c r="F33" s="434"/>
      <c r="G33" s="434"/>
      <c r="H33" s="434"/>
      <c r="I33" s="434"/>
      <c r="J33" s="434"/>
      <c r="K33" s="434"/>
      <c r="L33" s="434"/>
      <c r="M33" s="434"/>
      <c r="N33" s="434"/>
      <c r="O33" s="434"/>
      <c r="P33" s="434"/>
      <c r="Q33" s="434"/>
      <c r="R33" s="434"/>
      <c r="S33" s="435"/>
    </row>
    <row r="34" spans="1:19" ht="29.25" customHeight="1" x14ac:dyDescent="0.25">
      <c r="A34" s="436" t="s">
        <v>169</v>
      </c>
      <c r="B34" s="437"/>
      <c r="C34" s="437"/>
      <c r="D34" s="437"/>
      <c r="E34" s="437"/>
      <c r="F34" s="437"/>
      <c r="G34" s="437"/>
      <c r="H34" s="437"/>
      <c r="I34" s="438" t="s">
        <v>110</v>
      </c>
      <c r="J34" s="439"/>
      <c r="K34" s="439"/>
      <c r="L34" s="247" t="s">
        <v>170</v>
      </c>
      <c r="M34" s="438" t="s">
        <v>171</v>
      </c>
      <c r="N34" s="439"/>
      <c r="O34" s="439"/>
      <c r="P34" s="247" t="s">
        <v>117</v>
      </c>
      <c r="Q34" s="438" t="s">
        <v>172</v>
      </c>
      <c r="R34" s="439"/>
      <c r="S34" s="440"/>
    </row>
    <row r="35" spans="1:19" ht="22.5" x14ac:dyDescent="0.25">
      <c r="A35" s="301"/>
      <c r="B35" s="302" t="s">
        <v>148</v>
      </c>
      <c r="C35" s="432" t="s">
        <v>149</v>
      </c>
      <c r="D35" s="432"/>
      <c r="E35" s="156"/>
      <c r="F35" s="421" t="s">
        <v>173</v>
      </c>
      <c r="G35" s="421"/>
      <c r="H35" s="421"/>
      <c r="I35" s="422"/>
      <c r="J35" s="422"/>
      <c r="K35" s="422"/>
      <c r="L35" s="303" t="s">
        <v>170</v>
      </c>
      <c r="M35" s="433"/>
      <c r="N35" s="433"/>
      <c r="O35" s="433"/>
      <c r="P35" s="303" t="s">
        <v>117</v>
      </c>
      <c r="Q35" s="422">
        <f>I35*M35</f>
        <v>0</v>
      </c>
      <c r="R35" s="424"/>
      <c r="S35" s="424"/>
    </row>
    <row r="36" spans="1:19" ht="21" customHeight="1" x14ac:dyDescent="0.25">
      <c r="A36" s="301"/>
      <c r="C36" s="432" t="s">
        <v>174</v>
      </c>
      <c r="D36" s="432"/>
      <c r="E36" s="156"/>
      <c r="F36" s="421" t="s">
        <v>175</v>
      </c>
      <c r="G36" s="421"/>
      <c r="H36" s="421"/>
      <c r="I36" s="422"/>
      <c r="J36" s="422"/>
      <c r="K36" s="422"/>
      <c r="L36" s="303" t="s">
        <v>170</v>
      </c>
      <c r="M36" s="433"/>
      <c r="N36" s="433"/>
      <c r="O36" s="433"/>
      <c r="P36" s="303" t="s">
        <v>117</v>
      </c>
      <c r="Q36" s="422">
        <f>I36*M36</f>
        <v>0</v>
      </c>
      <c r="R36" s="424"/>
      <c r="S36" s="424"/>
    </row>
    <row r="37" spans="1:19" ht="22.5" x14ac:dyDescent="0.25">
      <c r="A37" s="301"/>
      <c r="B37" s="302" t="s">
        <v>148</v>
      </c>
      <c r="C37" s="432" t="s">
        <v>153</v>
      </c>
      <c r="D37" s="432"/>
      <c r="E37" s="156"/>
      <c r="F37" s="421" t="s">
        <v>175</v>
      </c>
      <c r="G37" s="421"/>
      <c r="H37" s="421"/>
      <c r="I37" s="422"/>
      <c r="J37" s="422"/>
      <c r="K37" s="422"/>
      <c r="L37" s="303" t="s">
        <v>170</v>
      </c>
      <c r="M37" s="433"/>
      <c r="N37" s="433"/>
      <c r="O37" s="433"/>
      <c r="P37" s="303" t="s">
        <v>117</v>
      </c>
      <c r="Q37" s="422">
        <f>I37*M37</f>
        <v>0</v>
      </c>
      <c r="R37" s="424"/>
      <c r="S37" s="424"/>
    </row>
    <row r="38" spans="1:19" ht="16.5" thickBot="1" x14ac:dyDescent="0.3">
      <c r="A38" s="301"/>
      <c r="E38" s="156"/>
      <c r="F38" s="421" t="s">
        <v>175</v>
      </c>
      <c r="G38" s="421"/>
      <c r="H38" s="421"/>
      <c r="I38" s="422"/>
      <c r="J38" s="422"/>
      <c r="K38" s="422"/>
      <c r="L38" s="303" t="s">
        <v>170</v>
      </c>
      <c r="M38" s="423"/>
      <c r="N38" s="423"/>
      <c r="O38" s="423"/>
      <c r="P38" s="303" t="s">
        <v>117</v>
      </c>
      <c r="Q38" s="422">
        <f>I38*M38</f>
        <v>0</v>
      </c>
      <c r="R38" s="424"/>
      <c r="S38" s="424"/>
    </row>
    <row r="39" spans="1:19" ht="17.25" thickTop="1" thickBot="1" x14ac:dyDescent="0.3">
      <c r="A39" s="301"/>
      <c r="C39" s="425" t="s">
        <v>176</v>
      </c>
      <c r="D39" s="425"/>
      <c r="E39" s="425"/>
      <c r="F39" s="425"/>
      <c r="G39" s="425"/>
      <c r="H39" s="425"/>
      <c r="I39" s="425"/>
      <c r="J39" s="425"/>
      <c r="K39" s="425"/>
      <c r="L39" s="425"/>
      <c r="M39" s="426">
        <f>SUM(M35:O38)</f>
        <v>0</v>
      </c>
      <c r="N39" s="427"/>
      <c r="O39" s="428"/>
      <c r="P39" s="281"/>
      <c r="Q39" s="429">
        <f>SUM(Q35:S38)</f>
        <v>0</v>
      </c>
      <c r="R39" s="430"/>
      <c r="S39" s="431"/>
    </row>
    <row r="40" spans="1:19" ht="11.25" customHeight="1" thickTop="1" x14ac:dyDescent="0.25">
      <c r="A40" s="301"/>
      <c r="S40" s="288"/>
    </row>
    <row r="41" spans="1:19" x14ac:dyDescent="0.25">
      <c r="A41" s="418" t="s">
        <v>123</v>
      </c>
      <c r="B41" s="419"/>
      <c r="C41" s="419"/>
      <c r="D41" s="419"/>
      <c r="E41" s="419"/>
      <c r="F41" s="419"/>
      <c r="G41" s="419"/>
      <c r="H41" s="419"/>
      <c r="I41" s="419"/>
      <c r="J41" s="419"/>
      <c r="K41" s="419"/>
      <c r="L41" s="419"/>
      <c r="M41" s="419"/>
      <c r="N41" s="419"/>
      <c r="O41" s="419"/>
      <c r="P41" s="419"/>
      <c r="Q41" s="419"/>
      <c r="R41" s="419"/>
      <c r="S41" s="420"/>
    </row>
  </sheetData>
  <mergeCells count="99">
    <mergeCell ref="A1:I1"/>
    <mergeCell ref="J1:L1"/>
    <mergeCell ref="M1:S1"/>
    <mergeCell ref="A2:I2"/>
    <mergeCell ref="J2:P2"/>
    <mergeCell ref="S2:S3"/>
    <mergeCell ref="A3:I3"/>
    <mergeCell ref="K3:L3"/>
    <mergeCell ref="O3:P3"/>
    <mergeCell ref="B5:S5"/>
    <mergeCell ref="A6:A12"/>
    <mergeCell ref="B7:J7"/>
    <mergeCell ref="K7:O7"/>
    <mergeCell ref="P7:Q7"/>
    <mergeCell ref="K8:O8"/>
    <mergeCell ref="P8:Q8"/>
    <mergeCell ref="B9:E9"/>
    <mergeCell ref="F9:G9"/>
    <mergeCell ref="H9:I9"/>
    <mergeCell ref="K9:O9"/>
    <mergeCell ref="P9:Q9"/>
    <mergeCell ref="F10:G10"/>
    <mergeCell ref="H10:I10"/>
    <mergeCell ref="K10:O10"/>
    <mergeCell ref="P10:Q10"/>
    <mergeCell ref="P15:Q15"/>
    <mergeCell ref="K16:O16"/>
    <mergeCell ref="P16:Q16"/>
    <mergeCell ref="B17:E17"/>
    <mergeCell ref="F17:G17"/>
    <mergeCell ref="P17:Q17"/>
    <mergeCell ref="A13:A30"/>
    <mergeCell ref="B13:J13"/>
    <mergeCell ref="B15:C15"/>
    <mergeCell ref="D15:J15"/>
    <mergeCell ref="K15:O15"/>
    <mergeCell ref="H17:I17"/>
    <mergeCell ref="F18:G18"/>
    <mergeCell ref="H18:I18"/>
    <mergeCell ref="K18:O18"/>
    <mergeCell ref="B21:C21"/>
    <mergeCell ref="F30:G30"/>
    <mergeCell ref="H30:I30"/>
    <mergeCell ref="K30:O30"/>
    <mergeCell ref="P18:Q18"/>
    <mergeCell ref="F24:G24"/>
    <mergeCell ref="H24:I24"/>
    <mergeCell ref="K24:O24"/>
    <mergeCell ref="P24:Q24"/>
    <mergeCell ref="D21:J21"/>
    <mergeCell ref="K21:O21"/>
    <mergeCell ref="P21:Q21"/>
    <mergeCell ref="K22:O22"/>
    <mergeCell ref="P22:Q22"/>
    <mergeCell ref="B23:E23"/>
    <mergeCell ref="F23:G23"/>
    <mergeCell ref="H23:I23"/>
    <mergeCell ref="K23:O23"/>
    <mergeCell ref="P23:Q23"/>
    <mergeCell ref="P30:Q30"/>
    <mergeCell ref="B27:C27"/>
    <mergeCell ref="D27:J27"/>
    <mergeCell ref="K27:O27"/>
    <mergeCell ref="P27:Q27"/>
    <mergeCell ref="K28:O28"/>
    <mergeCell ref="P28:Q28"/>
    <mergeCell ref="B29:E29"/>
    <mergeCell ref="F29:G29"/>
    <mergeCell ref="H29:I29"/>
    <mergeCell ref="K29:O29"/>
    <mergeCell ref="P29:Q29"/>
    <mergeCell ref="C35:D35"/>
    <mergeCell ref="F35:H35"/>
    <mergeCell ref="I35:K35"/>
    <mergeCell ref="M35:O35"/>
    <mergeCell ref="Q35:S35"/>
    <mergeCell ref="B33:S33"/>
    <mergeCell ref="A34:H34"/>
    <mergeCell ref="I34:K34"/>
    <mergeCell ref="M34:O34"/>
    <mergeCell ref="Q34:S34"/>
    <mergeCell ref="C37:D37"/>
    <mergeCell ref="F37:H37"/>
    <mergeCell ref="I37:K37"/>
    <mergeCell ref="M37:O37"/>
    <mergeCell ref="Q37:S37"/>
    <mergeCell ref="C36:D36"/>
    <mergeCell ref="F36:H36"/>
    <mergeCell ref="I36:K36"/>
    <mergeCell ref="M36:O36"/>
    <mergeCell ref="Q36:S36"/>
    <mergeCell ref="A41:S41"/>
    <mergeCell ref="F38:H38"/>
    <mergeCell ref="I38:K38"/>
    <mergeCell ref="M38:O38"/>
    <mergeCell ref="Q38:S38"/>
    <mergeCell ref="C39:L39"/>
    <mergeCell ref="M39:O39"/>
    <mergeCell ref="Q39:S3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 tint="-0.499984740745262"/>
    <pageSetUpPr fitToPage="1"/>
  </sheetPr>
  <dimension ref="A1:AC68"/>
  <sheetViews>
    <sheetView showGridLines="0" showRowColHeaders="0" topLeftCell="A17" workbookViewId="0">
      <selection sqref="A1:K1"/>
    </sheetView>
  </sheetViews>
  <sheetFormatPr defaultColWidth="9" defaultRowHeight="15" x14ac:dyDescent="0.2"/>
  <cols>
    <col min="1" max="1" width="3.125" style="1" customWidth="1"/>
    <col min="2" max="3" width="4.625" style="1" customWidth="1"/>
    <col min="4" max="8" width="4" style="1" customWidth="1"/>
    <col min="9" max="9" width="4.875" style="1" customWidth="1"/>
    <col min="10" max="10" width="5.125" style="1" customWidth="1"/>
    <col min="11" max="11" width="4.5" style="1" customWidth="1"/>
    <col min="12" max="18" width="4" style="1" customWidth="1"/>
    <col min="19" max="19" width="4.625" style="1" customWidth="1"/>
    <col min="20" max="20" width="2.625" style="1" customWidth="1"/>
    <col min="21" max="25" width="4.625" style="1" customWidth="1"/>
    <col min="26" max="26" width="11.625" style="1" customWidth="1"/>
    <col min="27" max="55" width="4.625" style="1" customWidth="1"/>
    <col min="56" max="16384" width="9" style="1"/>
  </cols>
  <sheetData>
    <row r="1" spans="1:29" ht="52.5" customHeight="1" x14ac:dyDescent="0.2">
      <c r="A1" s="611" t="s">
        <v>58</v>
      </c>
      <c r="B1" s="611"/>
      <c r="C1" s="611"/>
      <c r="D1" s="611"/>
      <c r="E1" s="611"/>
      <c r="F1" s="611"/>
      <c r="G1" s="611"/>
      <c r="H1" s="611"/>
      <c r="I1" s="611"/>
      <c r="J1" s="611"/>
      <c r="K1" s="611"/>
      <c r="L1" s="62"/>
      <c r="M1" s="63"/>
      <c r="N1" s="63"/>
      <c r="O1" s="626" t="s">
        <v>59</v>
      </c>
      <c r="P1" s="626"/>
      <c r="Q1" s="626"/>
      <c r="R1" s="626"/>
      <c r="S1" s="626"/>
      <c r="T1" s="626"/>
      <c r="U1" s="626"/>
      <c r="V1" s="626"/>
      <c r="W1" s="626"/>
      <c r="X1" s="626"/>
      <c r="Y1" s="626"/>
      <c r="Z1" s="626"/>
      <c r="AA1" s="64"/>
      <c r="AB1" s="65"/>
      <c r="AC1" s="66"/>
    </row>
    <row r="2" spans="1:29" ht="10.5" customHeight="1" x14ac:dyDescent="0.2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</row>
    <row r="3" spans="1:29" s="70" customFormat="1" ht="15.75" x14ac:dyDescent="0.25">
      <c r="A3" s="586" t="s">
        <v>60</v>
      </c>
      <c r="B3" s="587"/>
      <c r="C3" s="587"/>
      <c r="D3" s="573"/>
      <c r="E3" s="573"/>
      <c r="F3" s="573"/>
      <c r="G3" s="573"/>
      <c r="H3" s="573"/>
      <c r="I3" s="573"/>
      <c r="J3" s="573"/>
      <c r="K3" s="573"/>
      <c r="L3" s="573"/>
      <c r="M3" s="573"/>
      <c r="N3" s="573"/>
      <c r="O3" s="573"/>
      <c r="P3" s="573"/>
      <c r="Q3" s="573"/>
      <c r="R3" s="574"/>
      <c r="S3" s="67"/>
      <c r="T3" s="68"/>
      <c r="U3" s="644" t="s">
        <v>61</v>
      </c>
      <c r="V3" s="645"/>
      <c r="W3" s="645"/>
      <c r="X3" s="645"/>
      <c r="Y3" s="645"/>
      <c r="Z3" s="646"/>
      <c r="AA3" s="67"/>
      <c r="AB3" s="69"/>
      <c r="AC3" s="69"/>
    </row>
    <row r="4" spans="1:29" s="70" customFormat="1" ht="23.25" x14ac:dyDescent="0.25">
      <c r="A4" s="71"/>
      <c r="B4" s="72"/>
      <c r="C4" s="73"/>
      <c r="D4" s="332"/>
      <c r="E4" s="332"/>
      <c r="F4" s="332"/>
      <c r="G4" s="332"/>
      <c r="H4" s="332"/>
      <c r="I4" s="332"/>
      <c r="J4" s="332"/>
      <c r="K4" s="332"/>
      <c r="L4" s="332"/>
      <c r="M4" s="332"/>
      <c r="N4" s="332"/>
      <c r="O4" s="332"/>
      <c r="P4" s="332"/>
      <c r="Q4" s="332"/>
      <c r="R4" s="576"/>
      <c r="S4" s="67"/>
      <c r="T4" s="68"/>
      <c r="U4" s="647" t="str">
        <f xml:space="preserve"> days!B10&amp;" - "&amp;days!B10+1</f>
        <v>2023 - 2024</v>
      </c>
      <c r="V4" s="648"/>
      <c r="W4" s="648"/>
      <c r="X4" s="648"/>
      <c r="Y4" s="648"/>
      <c r="Z4" s="649"/>
      <c r="AA4" s="74"/>
      <c r="AB4" s="69"/>
      <c r="AC4" s="69"/>
    </row>
    <row r="5" spans="1:29" s="70" customFormat="1" ht="8.25" customHeight="1" x14ac:dyDescent="0.25">
      <c r="A5" s="75"/>
      <c r="B5" s="75"/>
      <c r="C5" s="75"/>
      <c r="D5" s="75"/>
      <c r="E5" s="75"/>
      <c r="F5" s="75"/>
      <c r="G5" s="75"/>
      <c r="H5" s="75"/>
      <c r="I5" s="75"/>
      <c r="J5" s="76"/>
      <c r="K5" s="76"/>
      <c r="L5" s="76"/>
      <c r="M5" s="75"/>
      <c r="N5" s="75"/>
      <c r="O5" s="75"/>
      <c r="P5" s="69"/>
      <c r="Q5" s="69"/>
      <c r="R5" s="69"/>
      <c r="S5" s="75"/>
      <c r="T5" s="75"/>
      <c r="U5" s="68"/>
      <c r="V5" s="68"/>
      <c r="W5" s="75"/>
      <c r="X5" s="75"/>
      <c r="Y5" s="75"/>
      <c r="Z5" s="69"/>
      <c r="AA5" s="69"/>
      <c r="AB5" s="69"/>
      <c r="AC5" s="69"/>
    </row>
    <row r="6" spans="1:29" s="70" customFormat="1" ht="15.75" x14ac:dyDescent="0.25">
      <c r="A6" s="77" t="s">
        <v>62</v>
      </c>
      <c r="B6" s="78"/>
      <c r="C6" s="78"/>
      <c r="D6" s="573"/>
      <c r="E6" s="573"/>
      <c r="F6" s="573"/>
      <c r="G6" s="573"/>
      <c r="H6" s="573"/>
      <c r="I6" s="573"/>
      <c r="J6" s="573"/>
      <c r="K6" s="573"/>
      <c r="L6" s="574"/>
      <c r="M6" s="77" t="s">
        <v>63</v>
      </c>
      <c r="N6" s="79"/>
      <c r="O6" s="573"/>
      <c r="P6" s="573"/>
      <c r="Q6" s="573"/>
      <c r="R6" s="574"/>
      <c r="S6" s="68"/>
      <c r="T6" s="75"/>
      <c r="U6" s="80" t="s">
        <v>64</v>
      </c>
      <c r="V6" s="81"/>
      <c r="W6" s="75"/>
      <c r="X6" s="75"/>
      <c r="Y6" s="75"/>
      <c r="Z6" s="75"/>
      <c r="AA6" s="75"/>
      <c r="AB6" s="69"/>
      <c r="AC6" s="69"/>
    </row>
    <row r="7" spans="1:29" s="70" customFormat="1" ht="22.5" customHeight="1" x14ac:dyDescent="0.25">
      <c r="A7" s="82" t="s">
        <v>65</v>
      </c>
      <c r="B7" s="83"/>
      <c r="C7" s="83"/>
      <c r="D7" s="332"/>
      <c r="E7" s="332"/>
      <c r="F7" s="332"/>
      <c r="G7" s="332"/>
      <c r="H7" s="332"/>
      <c r="I7" s="332"/>
      <c r="J7" s="332"/>
      <c r="K7" s="332"/>
      <c r="L7" s="576"/>
      <c r="M7" s="82" t="s">
        <v>66</v>
      </c>
      <c r="N7" s="84"/>
      <c r="O7" s="332"/>
      <c r="P7" s="332"/>
      <c r="Q7" s="332"/>
      <c r="R7" s="576"/>
      <c r="S7" s="68"/>
      <c r="T7" s="68"/>
      <c r="U7" s="85"/>
      <c r="V7" s="86" t="s">
        <v>67</v>
      </c>
      <c r="X7" s="85"/>
      <c r="Y7" s="86" t="s">
        <v>68</v>
      </c>
      <c r="Z7" s="87"/>
      <c r="AB7" s="69"/>
      <c r="AC7" s="69"/>
    </row>
    <row r="8" spans="1:29" ht="6.75" customHeight="1" x14ac:dyDescent="0.2">
      <c r="A8" s="8"/>
      <c r="B8" s="7"/>
      <c r="C8" s="7"/>
      <c r="D8" s="7"/>
      <c r="E8" s="7"/>
      <c r="F8" s="7"/>
      <c r="G8" s="7"/>
      <c r="H8" s="7"/>
      <c r="I8" s="8"/>
      <c r="J8" s="7"/>
      <c r="K8" s="7"/>
      <c r="L8" s="7"/>
      <c r="M8" s="7"/>
      <c r="N8" s="7"/>
      <c r="O8" s="7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</row>
    <row r="9" spans="1:29" x14ac:dyDescent="0.2">
      <c r="A9" s="88" t="s">
        <v>69</v>
      </c>
      <c r="B9" s="89"/>
      <c r="C9" s="89"/>
      <c r="D9" s="89"/>
      <c r="E9" s="238" t="s">
        <v>70</v>
      </c>
      <c r="F9" s="89"/>
      <c r="G9" s="89"/>
      <c r="H9" s="89"/>
      <c r="I9" s="90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  <c r="U9" s="89"/>
      <c r="V9" s="89"/>
      <c r="W9" s="89"/>
      <c r="X9" s="89"/>
      <c r="Y9" s="89"/>
      <c r="Z9" s="91"/>
      <c r="AA9" s="7"/>
      <c r="AB9" s="7"/>
      <c r="AC9" s="7"/>
    </row>
    <row r="10" spans="1:29" x14ac:dyDescent="0.2">
      <c r="A10" s="239" t="s">
        <v>71</v>
      </c>
      <c r="B10" s="92"/>
      <c r="C10" s="92"/>
      <c r="D10" s="92"/>
      <c r="E10" s="34"/>
      <c r="F10" s="34"/>
      <c r="G10" s="34"/>
      <c r="H10" s="34"/>
      <c r="I10" s="34"/>
      <c r="J10" s="92"/>
      <c r="K10" s="92"/>
      <c r="L10" s="92"/>
      <c r="M10" s="92"/>
      <c r="N10" s="92"/>
      <c r="O10" s="92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3"/>
      <c r="AA10" s="7"/>
      <c r="AB10" s="7"/>
      <c r="AC10" s="7"/>
    </row>
    <row r="11" spans="1:29" ht="7.5" customHeight="1" x14ac:dyDescent="0.2">
      <c r="A11" s="7"/>
      <c r="B11" s="7"/>
      <c r="C11" s="7"/>
      <c r="D11" s="7"/>
      <c r="E11" s="7"/>
      <c r="F11" s="7"/>
      <c r="G11" s="7"/>
      <c r="H11" s="7"/>
      <c r="I11" s="8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</row>
    <row r="12" spans="1:29" ht="15.75" x14ac:dyDescent="0.25">
      <c r="A12" s="94" t="s">
        <v>72</v>
      </c>
      <c r="B12" s="7"/>
      <c r="C12" s="7"/>
      <c r="D12" s="95"/>
      <c r="E12" s="76" t="s">
        <v>73</v>
      </c>
      <c r="F12" s="68"/>
      <c r="G12" s="95"/>
      <c r="H12" s="96" t="s">
        <v>74</v>
      </c>
      <c r="J12" s="95"/>
      <c r="K12" s="96" t="s">
        <v>75</v>
      </c>
      <c r="M12" s="97" t="s">
        <v>76</v>
      </c>
      <c r="O12" s="8"/>
      <c r="P12" s="8"/>
      <c r="Q12" s="8"/>
      <c r="R12" s="8"/>
      <c r="S12" s="240"/>
      <c r="T12" s="638"/>
      <c r="U12" s="639"/>
      <c r="V12" s="639"/>
      <c r="W12" s="639"/>
      <c r="X12" s="639"/>
      <c r="Y12" s="639"/>
      <c r="Z12" s="640"/>
      <c r="AB12" s="7"/>
      <c r="AC12" s="7"/>
    </row>
    <row r="13" spans="1:29" x14ac:dyDescent="0.2">
      <c r="A13" s="76" t="s">
        <v>52</v>
      </c>
      <c r="B13" s="7"/>
      <c r="C13" s="7"/>
      <c r="D13" s="7"/>
      <c r="E13" s="7"/>
      <c r="F13" s="7"/>
      <c r="G13" s="7"/>
      <c r="H13" s="7"/>
      <c r="I13" s="7"/>
      <c r="J13" s="7"/>
      <c r="K13" s="7"/>
      <c r="M13" s="97" t="s">
        <v>77</v>
      </c>
      <c r="O13" s="8"/>
      <c r="P13" s="8"/>
      <c r="Q13" s="8"/>
      <c r="R13" s="8"/>
      <c r="S13" s="240"/>
      <c r="T13" s="641"/>
      <c r="U13" s="642"/>
      <c r="V13" s="642"/>
      <c r="W13" s="642"/>
      <c r="X13" s="642"/>
      <c r="Y13" s="642"/>
      <c r="Z13" s="643"/>
      <c r="AA13" s="7"/>
      <c r="AB13" s="7"/>
      <c r="AC13" s="7"/>
    </row>
    <row r="14" spans="1:29" ht="10.5" customHeight="1" thickBot="1" x14ac:dyDescent="0.25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243"/>
      <c r="U14" s="243"/>
      <c r="V14" s="243"/>
      <c r="W14" s="243"/>
      <c r="X14" s="243"/>
      <c r="Y14" s="243"/>
      <c r="Z14" s="243"/>
      <c r="AB14" s="8"/>
      <c r="AC14" s="8"/>
    </row>
    <row r="15" spans="1:29" ht="16.5" thickBot="1" x14ac:dyDescent="0.3">
      <c r="A15" s="98" t="s">
        <v>78</v>
      </c>
      <c r="B15" s="99"/>
      <c r="C15" s="99"/>
      <c r="D15" s="100"/>
      <c r="E15" s="100"/>
      <c r="F15" s="100"/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100"/>
      <c r="R15" s="100"/>
      <c r="S15" s="101"/>
      <c r="T15" s="7"/>
      <c r="U15" s="7"/>
      <c r="V15" s="7"/>
      <c r="W15" s="7"/>
      <c r="X15" s="7"/>
      <c r="Y15" s="7"/>
      <c r="Z15" s="7"/>
      <c r="AA15" s="7"/>
      <c r="AB15" s="8"/>
      <c r="AC15" s="8"/>
    </row>
    <row r="16" spans="1:29" ht="15.75" x14ac:dyDescent="0.25">
      <c r="A16" s="23"/>
      <c r="B16" s="68"/>
      <c r="C16" s="68"/>
      <c r="D16" s="68"/>
      <c r="E16" s="68"/>
      <c r="F16" s="68"/>
      <c r="G16" s="68"/>
      <c r="H16" s="68"/>
      <c r="I16" s="68"/>
      <c r="J16" s="627" t="s">
        <v>79</v>
      </c>
      <c r="K16" s="627"/>
      <c r="L16" s="628"/>
      <c r="M16" s="628"/>
      <c r="N16" s="628"/>
      <c r="O16" s="628"/>
      <c r="P16" s="628"/>
      <c r="Q16" s="628"/>
      <c r="R16" s="628"/>
      <c r="S16" s="102"/>
      <c r="T16" s="8"/>
      <c r="U16" s="528" t="s">
        <v>80</v>
      </c>
      <c r="V16" s="529"/>
      <c r="W16" s="529"/>
      <c r="X16" s="529"/>
      <c r="Y16" s="529"/>
      <c r="Z16" s="530"/>
      <c r="AA16" s="7"/>
      <c r="AB16" s="8"/>
      <c r="AC16" s="8"/>
    </row>
    <row r="17" spans="1:29" ht="16.5" thickBot="1" x14ac:dyDescent="0.3">
      <c r="A17" s="23"/>
      <c r="B17" s="94"/>
      <c r="C17" s="94"/>
      <c r="D17" s="94"/>
      <c r="E17" s="94"/>
      <c r="F17" s="94"/>
      <c r="G17" s="94"/>
      <c r="H17" s="94"/>
      <c r="I17" s="94"/>
      <c r="J17" s="103"/>
      <c r="K17" s="104"/>
      <c r="L17" s="246"/>
      <c r="M17" s="629" t="s">
        <v>81</v>
      </c>
      <c r="N17" s="630"/>
      <c r="O17" s="631"/>
      <c r="P17" s="103"/>
      <c r="Q17" s="104"/>
      <c r="R17" s="105"/>
      <c r="S17" s="102" t="s">
        <v>52</v>
      </c>
      <c r="T17" s="8"/>
      <c r="U17" s="531"/>
      <c r="V17" s="532"/>
      <c r="W17" s="532"/>
      <c r="X17" s="532"/>
      <c r="Y17" s="532"/>
      <c r="Z17" s="533"/>
      <c r="AA17" s="106"/>
      <c r="AB17" s="8"/>
      <c r="AC17" s="8"/>
    </row>
    <row r="18" spans="1:29" ht="15.75" customHeight="1" x14ac:dyDescent="0.25">
      <c r="A18" s="23"/>
      <c r="B18" s="94"/>
      <c r="C18" s="94"/>
      <c r="D18" s="107" t="s">
        <v>82</v>
      </c>
      <c r="E18" s="107"/>
      <c r="F18" s="107"/>
      <c r="G18" s="107"/>
      <c r="H18" s="107"/>
      <c r="I18" s="107"/>
      <c r="J18" s="108"/>
      <c r="K18" s="94"/>
      <c r="L18" s="109"/>
      <c r="M18" s="632"/>
      <c r="N18" s="633"/>
      <c r="O18" s="634"/>
      <c r="P18" s="108"/>
      <c r="Q18" s="94"/>
      <c r="R18" s="109"/>
      <c r="S18" s="102"/>
      <c r="T18" s="8"/>
      <c r="U18" s="110"/>
      <c r="V18" s="110"/>
      <c r="W18" s="110"/>
      <c r="X18" s="110"/>
      <c r="Y18" s="110"/>
      <c r="Z18" s="110"/>
      <c r="AA18" s="8"/>
      <c r="AB18" s="8"/>
      <c r="AC18" s="8"/>
    </row>
    <row r="19" spans="1:29" ht="14.25" customHeight="1" x14ac:dyDescent="0.2">
      <c r="A19" s="23"/>
      <c r="B19" s="561" t="s">
        <v>83</v>
      </c>
      <c r="C19" s="562"/>
      <c r="D19" s="561" t="s">
        <v>84</v>
      </c>
      <c r="E19" s="571"/>
      <c r="F19" s="571"/>
      <c r="G19" s="561" t="s">
        <v>85</v>
      </c>
      <c r="H19" s="571"/>
      <c r="I19" s="591" t="s">
        <v>86</v>
      </c>
      <c r="J19" s="534" t="s">
        <v>87</v>
      </c>
      <c r="K19" s="535"/>
      <c r="L19" s="536"/>
      <c r="M19" s="632"/>
      <c r="N19" s="633"/>
      <c r="O19" s="634"/>
      <c r="P19" s="492" t="s">
        <v>41</v>
      </c>
      <c r="Q19" s="493"/>
      <c r="R19" s="494"/>
      <c r="S19" s="53"/>
      <c r="T19" s="3"/>
      <c r="U19" s="488" t="s">
        <v>88</v>
      </c>
      <c r="V19" s="488"/>
      <c r="W19" s="488"/>
      <c r="X19" s="488"/>
      <c r="Y19" s="488"/>
      <c r="Z19" s="488"/>
      <c r="AA19" s="8"/>
      <c r="AB19" s="8"/>
      <c r="AC19" s="8"/>
    </row>
    <row r="20" spans="1:29" ht="14.25" customHeight="1" x14ac:dyDescent="0.2">
      <c r="A20" s="23"/>
      <c r="B20" s="563"/>
      <c r="C20" s="564"/>
      <c r="D20" s="495"/>
      <c r="E20" s="496"/>
      <c r="F20" s="496"/>
      <c r="G20" s="495"/>
      <c r="H20" s="496"/>
      <c r="I20" s="497" t="s">
        <v>89</v>
      </c>
      <c r="J20" s="537"/>
      <c r="K20" s="538"/>
      <c r="L20" s="539"/>
      <c r="M20" s="635"/>
      <c r="N20" s="636"/>
      <c r="O20" s="637"/>
      <c r="P20" s="495"/>
      <c r="Q20" s="496"/>
      <c r="R20" s="497"/>
      <c r="S20" s="53"/>
      <c r="T20" s="3"/>
      <c r="U20" s="488"/>
      <c r="V20" s="488"/>
      <c r="W20" s="488"/>
      <c r="X20" s="488"/>
      <c r="Y20" s="488"/>
      <c r="Z20" s="488"/>
      <c r="AA20" s="8"/>
      <c r="AB20" s="8"/>
      <c r="AC20" s="8"/>
    </row>
    <row r="21" spans="1:29" ht="17.25" customHeight="1" x14ac:dyDescent="0.25">
      <c r="A21" s="23"/>
      <c r="B21" s="593" t="s">
        <v>90</v>
      </c>
      <c r="C21" s="594"/>
      <c r="D21" s="565">
        <v>0.32291666666666669</v>
      </c>
      <c r="E21" s="566"/>
      <c r="F21" s="566"/>
      <c r="G21" s="565">
        <v>0.35416666666666669</v>
      </c>
      <c r="H21" s="566"/>
      <c r="I21" s="592" t="s">
        <v>91</v>
      </c>
      <c r="J21" s="593" t="s">
        <v>92</v>
      </c>
      <c r="K21" s="599"/>
      <c r="L21" s="594"/>
      <c r="M21" s="593" t="s">
        <v>93</v>
      </c>
      <c r="N21" s="599"/>
      <c r="O21" s="594"/>
      <c r="P21" s="593">
        <v>50</v>
      </c>
      <c r="Q21" s="599"/>
      <c r="R21" s="594"/>
      <c r="S21" s="102"/>
      <c r="T21" s="8"/>
      <c r="U21" s="488" t="s">
        <v>94</v>
      </c>
      <c r="V21" s="488"/>
      <c r="W21" s="488"/>
      <c r="X21" s="488"/>
      <c r="Y21" s="488"/>
      <c r="Z21" s="488"/>
      <c r="AA21" s="8"/>
      <c r="AB21" s="8"/>
      <c r="AC21" s="8"/>
    </row>
    <row r="22" spans="1:29" ht="17.25" customHeight="1" x14ac:dyDescent="0.2">
      <c r="A22" s="23"/>
      <c r="B22" s="567" t="s">
        <v>95</v>
      </c>
      <c r="C22" s="568"/>
      <c r="D22" s="502"/>
      <c r="E22" s="503"/>
      <c r="F22" s="504"/>
      <c r="G22" s="502"/>
      <c r="H22" s="503"/>
      <c r="I22" s="504"/>
      <c r="J22" s="546">
        <f>(G22-D22)*1440</f>
        <v>0</v>
      </c>
      <c r="K22" s="547"/>
      <c r="L22" s="548"/>
      <c r="M22" s="546"/>
      <c r="N22" s="547"/>
      <c r="O22" s="548"/>
      <c r="P22" s="508">
        <f>M22+J22</f>
        <v>0</v>
      </c>
      <c r="Q22" s="509"/>
      <c r="R22" s="510"/>
      <c r="S22" s="102"/>
      <c r="T22" s="8"/>
      <c r="U22" s="488"/>
      <c r="V22" s="488"/>
      <c r="W22" s="488"/>
      <c r="X22" s="488"/>
      <c r="Y22" s="488"/>
      <c r="Z22" s="488"/>
      <c r="AA22" s="8"/>
      <c r="AB22" s="8"/>
      <c r="AC22" s="8"/>
    </row>
    <row r="23" spans="1:29" ht="12.75" customHeight="1" x14ac:dyDescent="0.2">
      <c r="A23" s="23"/>
      <c r="B23" s="569"/>
      <c r="C23" s="570"/>
      <c r="D23" s="505"/>
      <c r="E23" s="506"/>
      <c r="F23" s="507"/>
      <c r="G23" s="505"/>
      <c r="H23" s="506"/>
      <c r="I23" s="507"/>
      <c r="J23" s="549"/>
      <c r="K23" s="550"/>
      <c r="L23" s="551"/>
      <c r="M23" s="549"/>
      <c r="N23" s="550"/>
      <c r="O23" s="551"/>
      <c r="P23" s="558"/>
      <c r="Q23" s="559"/>
      <c r="R23" s="560"/>
      <c r="S23" s="102"/>
      <c r="T23" s="8"/>
      <c r="U23" s="488" t="s">
        <v>96</v>
      </c>
      <c r="V23" s="488"/>
      <c r="W23" s="488"/>
      <c r="X23" s="488"/>
      <c r="Y23" s="488"/>
      <c r="Z23" s="488"/>
      <c r="AA23" s="8"/>
      <c r="AB23" s="8"/>
      <c r="AC23" s="8"/>
    </row>
    <row r="24" spans="1:29" ht="15.75" customHeight="1" x14ac:dyDescent="0.2">
      <c r="A24" s="23"/>
      <c r="B24" s="567">
        <v>2</v>
      </c>
      <c r="C24" s="568"/>
      <c r="D24" s="502"/>
      <c r="E24" s="503"/>
      <c r="F24" s="504"/>
      <c r="G24" s="502"/>
      <c r="H24" s="503"/>
      <c r="I24" s="504"/>
      <c r="J24" s="546">
        <f t="shared" ref="J24" si="0">(G24-D24)*1440</f>
        <v>0</v>
      </c>
      <c r="K24" s="547"/>
      <c r="L24" s="548"/>
      <c r="M24" s="546"/>
      <c r="N24" s="547"/>
      <c r="O24" s="548"/>
      <c r="P24" s="508">
        <f t="shared" ref="P24" si="1">M24+J24</f>
        <v>0</v>
      </c>
      <c r="Q24" s="509"/>
      <c r="R24" s="510"/>
      <c r="S24" s="102"/>
      <c r="T24" s="8"/>
      <c r="U24" s="488"/>
      <c r="V24" s="488"/>
      <c r="W24" s="488"/>
      <c r="X24" s="488"/>
      <c r="Y24" s="488"/>
      <c r="Z24" s="488"/>
      <c r="AA24" s="8"/>
      <c r="AB24" s="8"/>
      <c r="AC24" s="8"/>
    </row>
    <row r="25" spans="1:29" ht="15.75" customHeight="1" x14ac:dyDescent="0.2">
      <c r="A25" s="23"/>
      <c r="B25" s="569"/>
      <c r="C25" s="570"/>
      <c r="D25" s="505"/>
      <c r="E25" s="506"/>
      <c r="F25" s="507"/>
      <c r="G25" s="505"/>
      <c r="H25" s="506"/>
      <c r="I25" s="507"/>
      <c r="J25" s="549"/>
      <c r="K25" s="550"/>
      <c r="L25" s="551"/>
      <c r="M25" s="549"/>
      <c r="N25" s="550"/>
      <c r="O25" s="551"/>
      <c r="P25" s="558"/>
      <c r="Q25" s="559"/>
      <c r="R25" s="560"/>
      <c r="S25" s="102"/>
      <c r="T25" s="8"/>
      <c r="U25" s="488" t="s">
        <v>97</v>
      </c>
      <c r="V25" s="488"/>
      <c r="W25" s="488"/>
      <c r="X25" s="488"/>
      <c r="Y25" s="488"/>
      <c r="Z25" s="488"/>
      <c r="AA25" s="8"/>
      <c r="AB25" s="8"/>
      <c r="AC25" s="8"/>
    </row>
    <row r="26" spans="1:29" ht="15.75" customHeight="1" x14ac:dyDescent="0.2">
      <c r="A26" s="23"/>
      <c r="B26" s="567">
        <v>3</v>
      </c>
      <c r="C26" s="568"/>
      <c r="D26" s="502"/>
      <c r="E26" s="503"/>
      <c r="F26" s="504"/>
      <c r="G26" s="502"/>
      <c r="H26" s="503"/>
      <c r="I26" s="504"/>
      <c r="J26" s="546">
        <f t="shared" ref="J26" si="2">(G26-D26)*1440</f>
        <v>0</v>
      </c>
      <c r="K26" s="547"/>
      <c r="L26" s="548"/>
      <c r="M26" s="546"/>
      <c r="N26" s="547"/>
      <c r="O26" s="548"/>
      <c r="P26" s="508">
        <f t="shared" ref="P26" si="3">M26+J26</f>
        <v>0</v>
      </c>
      <c r="Q26" s="509"/>
      <c r="R26" s="510"/>
      <c r="S26" s="102"/>
      <c r="T26" s="8"/>
      <c r="U26" s="488"/>
      <c r="V26" s="488"/>
      <c r="W26" s="488"/>
      <c r="X26" s="488"/>
      <c r="Y26" s="488"/>
      <c r="Z26" s="488"/>
      <c r="AA26" s="8"/>
      <c r="AB26" s="8"/>
      <c r="AC26" s="8"/>
    </row>
    <row r="27" spans="1:29" ht="15.75" customHeight="1" x14ac:dyDescent="0.2">
      <c r="A27" s="23"/>
      <c r="B27" s="569" t="s">
        <v>98</v>
      </c>
      <c r="C27" s="570"/>
      <c r="D27" s="505"/>
      <c r="E27" s="506"/>
      <c r="F27" s="507"/>
      <c r="G27" s="505"/>
      <c r="H27" s="506"/>
      <c r="I27" s="507"/>
      <c r="J27" s="549"/>
      <c r="K27" s="550"/>
      <c r="L27" s="551"/>
      <c r="M27" s="549"/>
      <c r="N27" s="550"/>
      <c r="O27" s="551"/>
      <c r="P27" s="558"/>
      <c r="Q27" s="559"/>
      <c r="R27" s="560"/>
      <c r="S27" s="102"/>
      <c r="T27" s="8"/>
      <c r="U27" s="488" t="s">
        <v>99</v>
      </c>
      <c r="V27" s="488"/>
      <c r="W27" s="488"/>
      <c r="X27" s="488"/>
      <c r="Y27" s="488"/>
      <c r="Z27" s="488"/>
      <c r="AA27" s="8"/>
      <c r="AB27" s="8"/>
      <c r="AC27" s="8"/>
    </row>
    <row r="28" spans="1:29" ht="15" customHeight="1" x14ac:dyDescent="0.2">
      <c r="A28" s="23"/>
      <c r="B28" s="567">
        <v>4</v>
      </c>
      <c r="C28" s="568"/>
      <c r="D28" s="502"/>
      <c r="E28" s="503"/>
      <c r="F28" s="504"/>
      <c r="G28" s="502"/>
      <c r="H28" s="503"/>
      <c r="I28" s="504"/>
      <c r="J28" s="546">
        <f t="shared" ref="J28" si="4">(G28-D28)*1440</f>
        <v>0</v>
      </c>
      <c r="K28" s="547"/>
      <c r="L28" s="548"/>
      <c r="M28" s="546"/>
      <c r="N28" s="547"/>
      <c r="O28" s="548"/>
      <c r="P28" s="508">
        <f t="shared" ref="P28" si="5">M28+J28</f>
        <v>0</v>
      </c>
      <c r="Q28" s="509"/>
      <c r="R28" s="510"/>
      <c r="S28" s="102"/>
      <c r="T28" s="8"/>
      <c r="U28" s="488"/>
      <c r="V28" s="488"/>
      <c r="W28" s="488"/>
      <c r="X28" s="488"/>
      <c r="Y28" s="488"/>
      <c r="Z28" s="488"/>
      <c r="AA28" s="8"/>
      <c r="AB28" s="8"/>
      <c r="AC28" s="8"/>
    </row>
    <row r="29" spans="1:29" ht="16.5" customHeight="1" x14ac:dyDescent="0.2">
      <c r="A29" s="23"/>
      <c r="B29" s="569"/>
      <c r="C29" s="570"/>
      <c r="D29" s="505"/>
      <c r="E29" s="506"/>
      <c r="F29" s="507"/>
      <c r="G29" s="505"/>
      <c r="H29" s="506"/>
      <c r="I29" s="507"/>
      <c r="J29" s="549"/>
      <c r="K29" s="550"/>
      <c r="L29" s="551"/>
      <c r="M29" s="549"/>
      <c r="N29" s="550"/>
      <c r="O29" s="551"/>
      <c r="P29" s="558"/>
      <c r="Q29" s="559"/>
      <c r="R29" s="560"/>
      <c r="S29" s="102"/>
      <c r="T29" s="8"/>
      <c r="U29" s="488" t="s">
        <v>100</v>
      </c>
      <c r="V29" s="488"/>
      <c r="W29" s="488"/>
      <c r="X29" s="488"/>
      <c r="Y29" s="488"/>
      <c r="Z29" s="488"/>
      <c r="AA29" s="8"/>
      <c r="AB29" s="8"/>
      <c r="AC29" s="8"/>
    </row>
    <row r="30" spans="1:29" ht="16.5" customHeight="1" x14ac:dyDescent="0.2">
      <c r="A30" s="23"/>
      <c r="B30" s="595" t="s">
        <v>101</v>
      </c>
      <c r="C30" s="596"/>
      <c r="D30" s="540"/>
      <c r="E30" s="541"/>
      <c r="F30" s="542"/>
      <c r="G30" s="540"/>
      <c r="H30" s="541"/>
      <c r="I30" s="542"/>
      <c r="J30" s="552">
        <v>0</v>
      </c>
      <c r="K30" s="553"/>
      <c r="L30" s="554"/>
      <c r="M30" s="552"/>
      <c r="N30" s="553"/>
      <c r="O30" s="554"/>
      <c r="P30" s="580">
        <f>M30</f>
        <v>0</v>
      </c>
      <c r="Q30" s="581"/>
      <c r="R30" s="582"/>
      <c r="S30" s="102"/>
      <c r="T30" s="8"/>
      <c r="U30" s="488"/>
      <c r="V30" s="488"/>
      <c r="W30" s="488"/>
      <c r="X30" s="488"/>
      <c r="Y30" s="488"/>
      <c r="Z30" s="488"/>
      <c r="AA30" s="8"/>
      <c r="AB30" s="8"/>
      <c r="AC30" s="8"/>
    </row>
    <row r="31" spans="1:29" ht="17.25" customHeight="1" x14ac:dyDescent="0.2">
      <c r="A31" s="23"/>
      <c r="B31" s="597" t="s">
        <v>101</v>
      </c>
      <c r="C31" s="598"/>
      <c r="D31" s="543"/>
      <c r="E31" s="544"/>
      <c r="F31" s="545"/>
      <c r="G31" s="543"/>
      <c r="H31" s="544"/>
      <c r="I31" s="545"/>
      <c r="J31" s="555"/>
      <c r="K31" s="556"/>
      <c r="L31" s="557"/>
      <c r="M31" s="555"/>
      <c r="N31" s="556"/>
      <c r="O31" s="557"/>
      <c r="P31" s="583"/>
      <c r="Q31" s="584"/>
      <c r="R31" s="585"/>
      <c r="S31" s="102"/>
      <c r="T31" s="8"/>
      <c r="U31" s="488" t="s">
        <v>102</v>
      </c>
      <c r="V31" s="488"/>
      <c r="W31" s="488"/>
      <c r="X31" s="488"/>
      <c r="Y31" s="488"/>
      <c r="Z31" s="488"/>
      <c r="AA31" s="8"/>
      <c r="AB31" s="8"/>
      <c r="AC31" s="8"/>
    </row>
    <row r="32" spans="1:29" ht="16.5" customHeight="1" x14ac:dyDescent="0.2">
      <c r="A32" s="23"/>
      <c r="B32" s="567">
        <v>5</v>
      </c>
      <c r="C32" s="568"/>
      <c r="D32" s="502"/>
      <c r="E32" s="503"/>
      <c r="F32" s="504"/>
      <c r="G32" s="502"/>
      <c r="H32" s="503"/>
      <c r="I32" s="504"/>
      <c r="J32" s="546">
        <f t="shared" ref="J32" si="6">(G32-D32)*1440</f>
        <v>0</v>
      </c>
      <c r="K32" s="547"/>
      <c r="L32" s="548"/>
      <c r="M32" s="546"/>
      <c r="N32" s="547"/>
      <c r="O32" s="548"/>
      <c r="P32" s="508">
        <f t="shared" ref="P32" si="7">M32+J32</f>
        <v>0</v>
      </c>
      <c r="Q32" s="509"/>
      <c r="R32" s="510"/>
      <c r="S32" s="102"/>
      <c r="T32" s="8"/>
      <c r="U32" s="488"/>
      <c r="V32" s="488"/>
      <c r="W32" s="488"/>
      <c r="X32" s="488"/>
      <c r="Y32" s="488"/>
      <c r="Z32" s="488"/>
      <c r="AA32" s="8"/>
      <c r="AB32" s="8"/>
      <c r="AC32" s="8"/>
    </row>
    <row r="33" spans="1:29" ht="16.5" customHeight="1" x14ac:dyDescent="0.2">
      <c r="A33" s="23"/>
      <c r="B33" s="569" t="s">
        <v>93</v>
      </c>
      <c r="C33" s="570"/>
      <c r="D33" s="505"/>
      <c r="E33" s="506"/>
      <c r="F33" s="507"/>
      <c r="G33" s="505"/>
      <c r="H33" s="506"/>
      <c r="I33" s="507"/>
      <c r="J33" s="549"/>
      <c r="K33" s="550"/>
      <c r="L33" s="551"/>
      <c r="M33" s="549"/>
      <c r="N33" s="550"/>
      <c r="O33" s="551"/>
      <c r="P33" s="558"/>
      <c r="Q33" s="559"/>
      <c r="R33" s="560"/>
      <c r="S33" s="102"/>
      <c r="T33" s="8"/>
      <c r="U33" s="488"/>
      <c r="V33" s="488"/>
      <c r="W33" s="488"/>
      <c r="X33" s="488"/>
      <c r="Y33" s="488"/>
      <c r="Z33" s="488"/>
      <c r="AA33" s="8"/>
      <c r="AB33" s="8"/>
      <c r="AC33" s="8"/>
    </row>
    <row r="34" spans="1:29" ht="17.25" customHeight="1" x14ac:dyDescent="0.2">
      <c r="A34" s="23"/>
      <c r="B34" s="567">
        <v>6</v>
      </c>
      <c r="C34" s="568"/>
      <c r="D34" s="502"/>
      <c r="E34" s="503"/>
      <c r="F34" s="504"/>
      <c r="G34" s="502"/>
      <c r="H34" s="503"/>
      <c r="I34" s="504"/>
      <c r="J34" s="546">
        <f t="shared" ref="J34" si="8">(G34-D34)*1440</f>
        <v>0</v>
      </c>
      <c r="K34" s="547"/>
      <c r="L34" s="548"/>
      <c r="M34" s="546"/>
      <c r="N34" s="547"/>
      <c r="O34" s="548"/>
      <c r="P34" s="508">
        <f t="shared" ref="P34" si="9">M34+J34</f>
        <v>0</v>
      </c>
      <c r="Q34" s="509"/>
      <c r="R34" s="510"/>
      <c r="S34" s="102"/>
      <c r="T34" s="8"/>
      <c r="U34" s="488"/>
      <c r="V34" s="488"/>
      <c r="W34" s="488"/>
      <c r="X34" s="488"/>
      <c r="Y34" s="488"/>
      <c r="Z34" s="488"/>
      <c r="AA34" s="8"/>
      <c r="AB34" s="8"/>
      <c r="AC34" s="8"/>
    </row>
    <row r="35" spans="1:29" ht="17.25" customHeight="1" x14ac:dyDescent="0.2">
      <c r="A35" s="23"/>
      <c r="B35" s="569" t="s">
        <v>93</v>
      </c>
      <c r="C35" s="570"/>
      <c r="D35" s="505"/>
      <c r="E35" s="506"/>
      <c r="F35" s="507"/>
      <c r="G35" s="505"/>
      <c r="H35" s="506"/>
      <c r="I35" s="507"/>
      <c r="J35" s="549"/>
      <c r="K35" s="550"/>
      <c r="L35" s="551"/>
      <c r="M35" s="549"/>
      <c r="N35" s="550"/>
      <c r="O35" s="551"/>
      <c r="P35" s="558"/>
      <c r="Q35" s="559"/>
      <c r="R35" s="560"/>
      <c r="S35" s="102"/>
      <c r="T35" s="8"/>
      <c r="U35" s="612" t="s">
        <v>103</v>
      </c>
      <c r="V35" s="612"/>
      <c r="W35" s="612"/>
      <c r="X35" s="612"/>
      <c r="Y35" s="612"/>
      <c r="Z35" s="612"/>
      <c r="AA35" s="8"/>
      <c r="AB35" s="8"/>
      <c r="AC35" s="8"/>
    </row>
    <row r="36" spans="1:29" ht="17.25" customHeight="1" x14ac:dyDescent="0.2">
      <c r="A36" s="23"/>
      <c r="B36" s="567">
        <v>7</v>
      </c>
      <c r="C36" s="568"/>
      <c r="D36" s="502"/>
      <c r="E36" s="503"/>
      <c r="F36" s="504"/>
      <c r="G36" s="502"/>
      <c r="H36" s="503"/>
      <c r="I36" s="504"/>
      <c r="J36" s="546">
        <f t="shared" ref="J36" si="10">(G36-D36)*1440</f>
        <v>0</v>
      </c>
      <c r="K36" s="547"/>
      <c r="L36" s="548"/>
      <c r="M36" s="546"/>
      <c r="N36" s="547"/>
      <c r="O36" s="548"/>
      <c r="P36" s="508">
        <f t="shared" ref="P36" si="11">M36+J36</f>
        <v>0</v>
      </c>
      <c r="Q36" s="509"/>
      <c r="R36" s="510"/>
      <c r="S36" s="102"/>
      <c r="T36" s="8"/>
      <c r="U36" s="612"/>
      <c r="V36" s="612"/>
      <c r="W36" s="612"/>
      <c r="X36" s="612"/>
      <c r="Y36" s="612"/>
      <c r="Z36" s="612"/>
      <c r="AA36" s="8"/>
      <c r="AB36" s="8"/>
      <c r="AC36" s="8"/>
    </row>
    <row r="37" spans="1:29" ht="15.75" customHeight="1" x14ac:dyDescent="0.2">
      <c r="A37" s="23"/>
      <c r="B37" s="569" t="s">
        <v>93</v>
      </c>
      <c r="C37" s="570"/>
      <c r="D37" s="505"/>
      <c r="E37" s="506"/>
      <c r="F37" s="507"/>
      <c r="G37" s="505"/>
      <c r="H37" s="506"/>
      <c r="I37" s="507"/>
      <c r="J37" s="549"/>
      <c r="K37" s="550"/>
      <c r="L37" s="551"/>
      <c r="M37" s="549"/>
      <c r="N37" s="550"/>
      <c r="O37" s="551"/>
      <c r="P37" s="558"/>
      <c r="Q37" s="559"/>
      <c r="R37" s="560"/>
      <c r="S37" s="102"/>
      <c r="T37" s="8"/>
      <c r="U37" s="612"/>
      <c r="V37" s="612"/>
      <c r="W37" s="612"/>
      <c r="X37" s="612"/>
      <c r="Y37" s="612"/>
      <c r="Z37" s="612"/>
      <c r="AA37" s="8"/>
      <c r="AB37" s="8"/>
      <c r="AC37" s="8"/>
    </row>
    <row r="38" spans="1:29" ht="15.75" customHeight="1" x14ac:dyDescent="0.2">
      <c r="A38" s="23"/>
      <c r="B38" s="567">
        <v>8</v>
      </c>
      <c r="C38" s="568"/>
      <c r="D38" s="502"/>
      <c r="E38" s="503"/>
      <c r="F38" s="504"/>
      <c r="G38" s="502"/>
      <c r="H38" s="503"/>
      <c r="I38" s="504"/>
      <c r="J38" s="508">
        <f t="shared" ref="J38" si="12">(G38-D38)*1440</f>
        <v>0</v>
      </c>
      <c r="K38" s="509"/>
      <c r="L38" s="510"/>
      <c r="M38" s="111"/>
      <c r="N38" s="112"/>
      <c r="O38" s="112"/>
      <c r="P38" s="508">
        <f t="shared" ref="P38" si="13">M38+J38</f>
        <v>0</v>
      </c>
      <c r="Q38" s="509"/>
      <c r="R38" s="510"/>
      <c r="S38" s="102"/>
      <c r="T38" s="8"/>
      <c r="U38" s="612"/>
      <c r="V38" s="612"/>
      <c r="W38" s="612"/>
      <c r="X38" s="612"/>
      <c r="Y38" s="612"/>
      <c r="Z38" s="612"/>
      <c r="AA38" s="8"/>
      <c r="AB38" s="8"/>
      <c r="AC38" s="8"/>
    </row>
    <row r="39" spans="1:29" ht="15.75" customHeight="1" x14ac:dyDescent="0.2">
      <c r="A39" s="23"/>
      <c r="B39" s="569" t="s">
        <v>93</v>
      </c>
      <c r="C39" s="570"/>
      <c r="D39" s="505"/>
      <c r="E39" s="506"/>
      <c r="F39" s="507"/>
      <c r="G39" s="505"/>
      <c r="H39" s="506"/>
      <c r="I39" s="507"/>
      <c r="J39" s="511"/>
      <c r="K39" s="512"/>
      <c r="L39" s="513"/>
      <c r="M39" s="111"/>
      <c r="N39" s="112"/>
      <c r="O39" s="112"/>
      <c r="P39" s="558"/>
      <c r="Q39" s="559"/>
      <c r="R39" s="560"/>
      <c r="S39" s="102"/>
      <c r="T39" s="8"/>
      <c r="U39" s="159"/>
      <c r="V39" s="159"/>
      <c r="W39" s="159"/>
      <c r="X39" s="159"/>
      <c r="Y39" s="159"/>
      <c r="Z39" s="159"/>
      <c r="AA39" s="8"/>
      <c r="AB39" s="8"/>
      <c r="AC39" s="8"/>
    </row>
    <row r="40" spans="1:29" ht="15.75" customHeight="1" x14ac:dyDescent="0.2">
      <c r="A40" s="23"/>
      <c r="B40" s="113"/>
      <c r="C40" s="113"/>
      <c r="D40" s="114"/>
      <c r="E40" s="114"/>
      <c r="F40" s="114"/>
      <c r="G40" s="114"/>
      <c r="H40" s="114"/>
      <c r="I40" s="114"/>
      <c r="J40" s="114"/>
      <c r="K40" s="114"/>
      <c r="L40" s="432" t="s">
        <v>104</v>
      </c>
      <c r="M40" s="432"/>
      <c r="N40" s="432"/>
      <c r="O40" s="609"/>
      <c r="P40" s="572" t="str">
        <f>IF(SUM(P22:P38)=0,"",SUM(P22:P38))</f>
        <v/>
      </c>
      <c r="Q40" s="573"/>
      <c r="R40" s="574"/>
      <c r="S40" s="102"/>
      <c r="T40" s="8"/>
      <c r="U40" s="618" t="s">
        <v>105</v>
      </c>
      <c r="V40" s="619"/>
      <c r="W40" s="619"/>
      <c r="X40" s="619"/>
      <c r="Y40" s="619"/>
      <c r="Z40" s="620"/>
      <c r="AA40" s="8"/>
      <c r="AB40" s="8"/>
      <c r="AC40" s="8"/>
    </row>
    <row r="41" spans="1:29" ht="15.75" customHeight="1" thickBot="1" x14ac:dyDescent="0.25">
      <c r="A41" s="23"/>
      <c r="B41" s="68"/>
      <c r="C41" s="68"/>
      <c r="D41" s="68"/>
      <c r="E41" s="68"/>
      <c r="F41" s="68"/>
      <c r="G41" s="68"/>
      <c r="H41" s="68"/>
      <c r="I41" s="68"/>
      <c r="J41" s="115"/>
      <c r="K41" s="115"/>
      <c r="L41" s="432"/>
      <c r="M41" s="432"/>
      <c r="N41" s="432"/>
      <c r="O41" s="609"/>
      <c r="P41" s="575"/>
      <c r="Q41" s="332"/>
      <c r="R41" s="576"/>
      <c r="S41" s="102"/>
      <c r="T41" s="8"/>
      <c r="U41" s="621"/>
      <c r="V41" s="532"/>
      <c r="W41" s="532"/>
      <c r="X41" s="532"/>
      <c r="Y41" s="532"/>
      <c r="Z41" s="622"/>
      <c r="AA41" s="18"/>
      <c r="AB41" s="8"/>
      <c r="AC41" s="8"/>
    </row>
    <row r="42" spans="1:29" ht="17.25" customHeight="1" thickBot="1" x14ac:dyDescent="0.25">
      <c r="A42" s="23"/>
      <c r="B42" s="68"/>
      <c r="C42" s="68"/>
      <c r="D42" s="68"/>
      <c r="E42" s="68"/>
      <c r="F42" s="68"/>
      <c r="G42" s="68"/>
      <c r="H42" s="68"/>
      <c r="I42" s="68"/>
      <c r="J42" s="116"/>
      <c r="K42" s="116"/>
      <c r="L42" s="247"/>
      <c r="M42" s="247" t="s">
        <v>52</v>
      </c>
      <c r="N42" s="247"/>
      <c r="O42" s="247"/>
      <c r="P42" s="30" t="s">
        <v>106</v>
      </c>
      <c r="Q42" s="30"/>
      <c r="R42" s="30"/>
      <c r="S42" s="102"/>
      <c r="T42" s="8"/>
      <c r="U42" s="255"/>
      <c r="V42" s="256"/>
      <c r="W42" s="256"/>
      <c r="X42" s="256"/>
      <c r="Y42" s="256"/>
      <c r="Z42" s="257"/>
      <c r="AA42" s="8"/>
      <c r="AB42" s="8"/>
      <c r="AC42" s="8"/>
    </row>
    <row r="43" spans="1:29" ht="15.75" customHeight="1" thickTop="1" x14ac:dyDescent="0.2">
      <c r="A43" s="23"/>
      <c r="B43" s="68"/>
      <c r="C43" s="68"/>
      <c r="D43" s="68"/>
      <c r="E43" s="68"/>
      <c r="F43" s="68"/>
      <c r="G43" s="68"/>
      <c r="H43" s="68"/>
      <c r="I43" s="68"/>
      <c r="J43" s="116"/>
      <c r="K43" s="116"/>
      <c r="L43" s="247"/>
      <c r="M43" s="432" t="s">
        <v>107</v>
      </c>
      <c r="N43" s="577"/>
      <c r="O43" s="578"/>
      <c r="P43" s="602" t="str">
        <f>IF(P40="","",P40/60)</f>
        <v/>
      </c>
      <c r="Q43" s="603"/>
      <c r="R43" s="604"/>
      <c r="S43" s="102"/>
      <c r="T43" s="8"/>
      <c r="U43" s="615" t="s">
        <v>108</v>
      </c>
      <c r="V43" s="616"/>
      <c r="W43" s="616"/>
      <c r="X43" s="616"/>
      <c r="Y43" s="616"/>
      <c r="Z43" s="617"/>
      <c r="AA43" s="8"/>
      <c r="AB43" s="8"/>
      <c r="AC43" s="8"/>
    </row>
    <row r="44" spans="1:29" ht="15.75" customHeight="1" thickBot="1" x14ac:dyDescent="0.25">
      <c r="A44" s="23"/>
      <c r="B44" s="68"/>
      <c r="C44" s="68"/>
      <c r="D44" s="68"/>
      <c r="E44" s="68"/>
      <c r="F44" s="68"/>
      <c r="G44" s="68"/>
      <c r="H44" s="68"/>
      <c r="I44" s="68"/>
      <c r="J44" s="116"/>
      <c r="K44" s="116"/>
      <c r="L44" s="247"/>
      <c r="M44" s="577"/>
      <c r="N44" s="577"/>
      <c r="O44" s="578"/>
      <c r="P44" s="605"/>
      <c r="Q44" s="606"/>
      <c r="R44" s="607"/>
      <c r="S44" s="102"/>
      <c r="T44" s="8"/>
      <c r="U44" s="615"/>
      <c r="V44" s="616"/>
      <c r="W44" s="616"/>
      <c r="X44" s="616"/>
      <c r="Y44" s="616"/>
      <c r="Z44" s="617"/>
      <c r="AA44" s="106"/>
      <c r="AB44" s="8"/>
      <c r="AC44" s="8"/>
    </row>
    <row r="45" spans="1:29" ht="10.5" customHeight="1" thickTop="1" thickBot="1" x14ac:dyDescent="0.25">
      <c r="A45" s="117"/>
      <c r="B45" s="118"/>
      <c r="C45" s="118"/>
      <c r="D45" s="118"/>
      <c r="E45" s="118"/>
      <c r="F45" s="118"/>
      <c r="G45" s="118"/>
      <c r="H45" s="118"/>
      <c r="I45" s="118"/>
      <c r="J45" s="118"/>
      <c r="K45" s="118"/>
      <c r="L45" s="118"/>
      <c r="M45" s="118"/>
      <c r="N45" s="118"/>
      <c r="O45" s="118"/>
      <c r="P45" s="118"/>
      <c r="Q45" s="118"/>
      <c r="R45" s="118"/>
      <c r="S45" s="119"/>
      <c r="T45" s="8"/>
      <c r="U45" s="615"/>
      <c r="V45" s="616"/>
      <c r="W45" s="616"/>
      <c r="X45" s="616"/>
      <c r="Y45" s="616"/>
      <c r="Z45" s="617"/>
      <c r="AA45" s="106"/>
      <c r="AB45" s="8"/>
      <c r="AC45" s="8"/>
    </row>
    <row r="46" spans="1:29" ht="16.5" thickBot="1" x14ac:dyDescent="0.25">
      <c r="A46" s="98" t="s">
        <v>109</v>
      </c>
      <c r="B46" s="120"/>
      <c r="C46" s="120"/>
      <c r="D46" s="120"/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  <c r="P46" s="120"/>
      <c r="Q46" s="120"/>
      <c r="R46" s="120"/>
      <c r="S46" s="101"/>
      <c r="T46" s="8"/>
      <c r="U46" s="615"/>
      <c r="V46" s="616"/>
      <c r="W46" s="616"/>
      <c r="X46" s="616"/>
      <c r="Y46" s="616"/>
      <c r="Z46" s="617"/>
      <c r="AA46" s="18"/>
      <c r="AB46" s="8"/>
      <c r="AC46" s="8"/>
    </row>
    <row r="47" spans="1:29" ht="15.75" x14ac:dyDescent="0.25">
      <c r="A47" s="121"/>
      <c r="B47" s="94"/>
      <c r="C47" s="94"/>
      <c r="D47" s="94"/>
      <c r="E47" s="94"/>
      <c r="F47" s="589" t="s">
        <v>110</v>
      </c>
      <c r="G47" s="589"/>
      <c r="H47" s="589"/>
      <c r="I47" s="70"/>
      <c r="J47" s="76"/>
      <c r="K47" s="76"/>
      <c r="L47" s="588" t="s">
        <v>111</v>
      </c>
      <c r="M47" s="588"/>
      <c r="N47" s="588"/>
      <c r="O47" s="124"/>
      <c r="P47" s="124"/>
      <c r="Q47" s="122" t="s">
        <v>111</v>
      </c>
      <c r="R47" s="123"/>
      <c r="S47" s="125"/>
      <c r="T47" s="65"/>
      <c r="U47" s="615"/>
      <c r="V47" s="616"/>
      <c r="W47" s="616"/>
      <c r="X47" s="616"/>
      <c r="Y47" s="616"/>
      <c r="Z47" s="617"/>
      <c r="AA47" s="18"/>
      <c r="AB47" s="65"/>
      <c r="AC47" s="65"/>
    </row>
    <row r="48" spans="1:29" ht="15.75" x14ac:dyDescent="0.25">
      <c r="A48" s="23"/>
      <c r="B48" s="94"/>
      <c r="C48" s="94"/>
      <c r="D48" s="94"/>
      <c r="E48" s="94"/>
      <c r="F48" s="590"/>
      <c r="G48" s="590"/>
      <c r="H48" s="590"/>
      <c r="I48" s="70"/>
      <c r="J48" s="241" t="s">
        <v>112</v>
      </c>
      <c r="K48" s="126"/>
      <c r="L48" s="579" t="s">
        <v>113</v>
      </c>
      <c r="M48" s="579"/>
      <c r="N48" s="579"/>
      <c r="O48" s="124"/>
      <c r="P48" s="600" t="s">
        <v>114</v>
      </c>
      <c r="Q48" s="601"/>
      <c r="R48" s="601"/>
      <c r="S48" s="127"/>
      <c r="T48" s="65"/>
      <c r="U48" s="615"/>
      <c r="V48" s="616"/>
      <c r="W48" s="616"/>
      <c r="X48" s="616"/>
      <c r="Y48" s="616"/>
      <c r="Z48" s="617"/>
      <c r="AA48" s="18"/>
      <c r="AB48" s="65"/>
      <c r="AC48" s="65"/>
    </row>
    <row r="49" spans="1:29" ht="15.75" x14ac:dyDescent="0.25">
      <c r="A49" s="23"/>
      <c r="B49" s="76" t="s">
        <v>115</v>
      </c>
      <c r="C49" s="76"/>
      <c r="D49" s="76"/>
      <c r="E49" s="94"/>
      <c r="F49" s="489" t="str">
        <f>P43</f>
        <v/>
      </c>
      <c r="G49" s="526"/>
      <c r="H49" s="526"/>
      <c r="I49" s="485" t="s">
        <v>116</v>
      </c>
      <c r="J49" s="486"/>
      <c r="K49" s="487"/>
      <c r="L49" s="485">
        <f>days!AZ14</f>
        <v>260</v>
      </c>
      <c r="M49" s="498"/>
      <c r="N49" s="527"/>
      <c r="O49" s="248" t="s">
        <v>117</v>
      </c>
      <c r="P49" s="499" t="e">
        <f>IF(F49*L49=0,"",F49*L49)</f>
        <v>#VALUE!</v>
      </c>
      <c r="Q49" s="500"/>
      <c r="R49" s="501"/>
      <c r="S49" s="127"/>
      <c r="T49" s="94"/>
      <c r="U49" s="615"/>
      <c r="V49" s="616"/>
      <c r="W49" s="616"/>
      <c r="X49" s="616"/>
      <c r="Y49" s="616"/>
      <c r="Z49" s="617"/>
      <c r="AA49" s="18"/>
      <c r="AB49" s="8"/>
      <c r="AC49" s="8"/>
    </row>
    <row r="50" spans="1:29" ht="15.75" x14ac:dyDescent="0.25">
      <c r="A50" s="23"/>
      <c r="B50" s="76" t="s">
        <v>118</v>
      </c>
      <c r="C50" s="76"/>
      <c r="D50" s="76"/>
      <c r="E50" s="94"/>
      <c r="F50" s="489"/>
      <c r="G50" s="490"/>
      <c r="H50" s="491"/>
      <c r="I50" s="485" t="s">
        <v>116</v>
      </c>
      <c r="J50" s="486"/>
      <c r="K50" s="487"/>
      <c r="L50" s="485">
        <f>days!AZ16</f>
        <v>0</v>
      </c>
      <c r="M50" s="498"/>
      <c r="N50" s="498"/>
      <c r="O50" s="248" t="s">
        <v>117</v>
      </c>
      <c r="P50" s="499" t="str">
        <f>IF(F50*L50=0,"",F50*L50)</f>
        <v/>
      </c>
      <c r="Q50" s="500"/>
      <c r="R50" s="501"/>
      <c r="S50" s="127"/>
      <c r="T50" s="94"/>
      <c r="U50" s="615"/>
      <c r="V50" s="616"/>
      <c r="W50" s="616"/>
      <c r="X50" s="616"/>
      <c r="Y50" s="616"/>
      <c r="Z50" s="617"/>
      <c r="AA50" s="18"/>
      <c r="AB50" s="8"/>
      <c r="AC50" s="8"/>
    </row>
    <row r="51" spans="1:29" ht="15.75" x14ac:dyDescent="0.25">
      <c r="A51" s="23"/>
      <c r="B51" s="76" t="s">
        <v>119</v>
      </c>
      <c r="C51" s="76"/>
      <c r="D51" s="76"/>
      <c r="E51" s="94"/>
      <c r="F51" s="489"/>
      <c r="G51" s="490"/>
      <c r="H51" s="491"/>
      <c r="I51" s="485" t="s">
        <v>116</v>
      </c>
      <c r="J51" s="486"/>
      <c r="K51" s="487"/>
      <c r="L51" s="485">
        <f>days!AZ18</f>
        <v>0</v>
      </c>
      <c r="M51" s="498"/>
      <c r="N51" s="498"/>
      <c r="O51" s="248" t="s">
        <v>117</v>
      </c>
      <c r="P51" s="499" t="str">
        <f>IF(F51*L51=0,"",F51*L51)</f>
        <v/>
      </c>
      <c r="Q51" s="500"/>
      <c r="R51" s="501"/>
      <c r="S51" s="127"/>
      <c r="T51" s="94"/>
      <c r="U51" s="478"/>
      <c r="V51" s="479"/>
      <c r="W51" s="479"/>
      <c r="X51" s="479"/>
      <c r="Y51" s="479"/>
      <c r="Z51" s="480"/>
      <c r="AA51" s="18"/>
      <c r="AB51" s="8"/>
      <c r="AC51" s="8"/>
    </row>
    <row r="52" spans="1:29" ht="15.75" x14ac:dyDescent="0.25">
      <c r="A52" s="23"/>
      <c r="B52" s="76" t="s">
        <v>119</v>
      </c>
      <c r="C52" s="76"/>
      <c r="D52" s="76"/>
      <c r="E52" s="94"/>
      <c r="F52" s="489"/>
      <c r="G52" s="490"/>
      <c r="H52" s="491"/>
      <c r="I52" s="485" t="s">
        <v>116</v>
      </c>
      <c r="J52" s="486"/>
      <c r="K52" s="487"/>
      <c r="L52" s="485"/>
      <c r="M52" s="498"/>
      <c r="N52" s="498"/>
      <c r="O52" s="248" t="s">
        <v>117</v>
      </c>
      <c r="P52" s="499" t="str">
        <f>IF(F52*L52=0,"",F52*L52)</f>
        <v/>
      </c>
      <c r="Q52" s="500"/>
      <c r="R52" s="501"/>
      <c r="S52" s="127"/>
      <c r="T52" s="94"/>
      <c r="U52" s="613" t="s">
        <v>120</v>
      </c>
      <c r="V52" s="307"/>
      <c r="W52" s="307"/>
      <c r="X52" s="307"/>
      <c r="Y52" s="307"/>
      <c r="Z52" s="614"/>
      <c r="AA52" s="18"/>
      <c r="AB52" s="8"/>
      <c r="AC52" s="8"/>
    </row>
    <row r="53" spans="1:29" ht="15.75" x14ac:dyDescent="0.25">
      <c r="A53" s="23"/>
      <c r="B53" s="76" t="s">
        <v>119</v>
      </c>
      <c r="C53" s="76"/>
      <c r="D53" s="76"/>
      <c r="E53" s="94"/>
      <c r="F53" s="489"/>
      <c r="G53" s="490"/>
      <c r="H53" s="491"/>
      <c r="I53" s="485" t="s">
        <v>116</v>
      </c>
      <c r="J53" s="486"/>
      <c r="K53" s="487"/>
      <c r="L53" s="485"/>
      <c r="M53" s="498"/>
      <c r="N53" s="498"/>
      <c r="O53" s="248" t="s">
        <v>117</v>
      </c>
      <c r="P53" s="499" t="str">
        <f>IF(F53*L53=0,"",F53*L53)</f>
        <v/>
      </c>
      <c r="Q53" s="500"/>
      <c r="R53" s="501"/>
      <c r="S53" s="127"/>
      <c r="T53" s="94"/>
      <c r="U53" s="478"/>
      <c r="V53" s="479"/>
      <c r="W53" s="479"/>
      <c r="X53" s="479"/>
      <c r="Y53" s="479"/>
      <c r="Z53" s="480"/>
      <c r="AA53" s="8"/>
      <c r="AB53" s="8"/>
      <c r="AC53" s="8"/>
    </row>
    <row r="54" spans="1:29" ht="12" customHeight="1" thickBot="1" x14ac:dyDescent="0.3">
      <c r="A54" s="23"/>
      <c r="B54" s="68"/>
      <c r="C54" s="68"/>
      <c r="D54" s="68"/>
      <c r="E54" s="68"/>
      <c r="F54" s="68"/>
      <c r="G54" s="68"/>
      <c r="H54" s="68"/>
      <c r="I54" s="68"/>
      <c r="J54" s="68"/>
      <c r="K54" s="68"/>
      <c r="L54" s="68"/>
      <c r="M54" s="68"/>
      <c r="N54" s="68"/>
      <c r="O54" s="68"/>
      <c r="P54" s="68"/>
      <c r="Q54" s="68"/>
      <c r="R54" s="68"/>
      <c r="S54" s="127"/>
      <c r="T54" s="94"/>
      <c r="U54" s="623" t="s">
        <v>56</v>
      </c>
      <c r="V54" s="624"/>
      <c r="W54" s="624"/>
      <c r="X54" s="624"/>
      <c r="Y54" s="624"/>
      <c r="Z54" s="625"/>
      <c r="AA54" s="8"/>
      <c r="AB54" s="8"/>
      <c r="AC54" s="8"/>
    </row>
    <row r="55" spans="1:29" ht="16.5" thickTop="1" x14ac:dyDescent="0.25">
      <c r="A55" s="23"/>
      <c r="B55" s="70" t="s">
        <v>121</v>
      </c>
      <c r="C55" s="70"/>
      <c r="D55" s="70"/>
      <c r="E55" s="68"/>
      <c r="F55" s="68"/>
      <c r="G55" s="68"/>
      <c r="H55" s="68"/>
      <c r="I55" s="68"/>
      <c r="J55" s="68"/>
      <c r="K55" s="68"/>
      <c r="L55" s="514">
        <f>IF(SUM(L49:N53)=0,"",SUM(L49:N53))</f>
        <v>260</v>
      </c>
      <c r="M55" s="515"/>
      <c r="N55" s="516"/>
      <c r="O55" s="128"/>
      <c r="P55" s="520" t="e">
        <f>IF(SUM(P49:R53)=0,"",SUM(P49:R53))</f>
        <v>#VALUE!</v>
      </c>
      <c r="Q55" s="521"/>
      <c r="R55" s="522"/>
      <c r="S55" s="127"/>
      <c r="T55" s="94"/>
      <c r="U55" s="478"/>
      <c r="V55" s="479"/>
      <c r="W55" s="479"/>
      <c r="X55" s="479"/>
      <c r="Y55" s="479"/>
      <c r="Z55" s="480"/>
      <c r="AA55" s="18"/>
      <c r="AB55" s="8"/>
      <c r="AC55" s="8"/>
    </row>
    <row r="56" spans="1:29" ht="16.5" thickBot="1" x14ac:dyDescent="0.3">
      <c r="A56" s="23"/>
      <c r="B56" s="70" t="s">
        <v>122</v>
      </c>
      <c r="C56" s="70"/>
      <c r="D56" s="70"/>
      <c r="E56" s="68"/>
      <c r="F56" s="68"/>
      <c r="G56" s="68"/>
      <c r="H56" s="68"/>
      <c r="I56" s="68"/>
      <c r="J56" s="68"/>
      <c r="K56" s="68"/>
      <c r="L56" s="517"/>
      <c r="M56" s="518"/>
      <c r="N56" s="519"/>
      <c r="O56" s="128"/>
      <c r="P56" s="523"/>
      <c r="Q56" s="524"/>
      <c r="R56" s="525"/>
      <c r="S56" s="102" t="s">
        <v>52</v>
      </c>
      <c r="T56" s="94"/>
      <c r="U56" s="481" t="s">
        <v>57</v>
      </c>
      <c r="V56" s="482"/>
      <c r="W56" s="482"/>
      <c r="X56" s="482"/>
      <c r="Y56" s="482"/>
      <c r="Z56" s="483"/>
      <c r="AA56" s="18"/>
      <c r="AB56" s="8"/>
      <c r="AC56" s="8"/>
    </row>
    <row r="57" spans="1:29" ht="6" customHeight="1" thickTop="1" x14ac:dyDescent="0.25">
      <c r="A57" s="24"/>
      <c r="B57" s="70"/>
      <c r="C57" s="70"/>
      <c r="D57" s="70"/>
      <c r="E57" s="70"/>
      <c r="F57" s="70"/>
      <c r="G57" s="70"/>
      <c r="H57" s="70"/>
      <c r="I57" s="70"/>
      <c r="J57" s="70"/>
      <c r="K57" s="70"/>
      <c r="L57" s="70"/>
      <c r="M57" s="70"/>
      <c r="N57" s="70"/>
      <c r="O57" s="70"/>
      <c r="P57" s="70"/>
      <c r="Q57" s="70"/>
      <c r="R57" s="70"/>
      <c r="S57" s="129"/>
      <c r="T57" s="8"/>
      <c r="U57" s="484"/>
      <c r="V57" s="484"/>
      <c r="W57" s="484"/>
      <c r="X57" s="484"/>
      <c r="Y57" s="484"/>
      <c r="Z57" s="484"/>
      <c r="AA57" s="8"/>
      <c r="AB57" s="8"/>
      <c r="AC57" s="8"/>
    </row>
    <row r="58" spans="1:29" ht="7.5" customHeight="1" thickBot="1" x14ac:dyDescent="0.3">
      <c r="A58" s="117"/>
      <c r="B58" s="183"/>
      <c r="C58" s="130"/>
      <c r="D58" s="130"/>
      <c r="E58" s="131"/>
      <c r="F58" s="131"/>
      <c r="G58" s="131"/>
      <c r="H58" s="131"/>
      <c r="I58" s="131"/>
      <c r="J58" s="131"/>
      <c r="K58" s="131"/>
      <c r="L58" s="131"/>
      <c r="M58" s="131"/>
      <c r="N58" s="131"/>
      <c r="O58" s="131"/>
      <c r="P58" s="131"/>
      <c r="Q58" s="131"/>
      <c r="R58" s="131"/>
      <c r="S58" s="119"/>
      <c r="T58" s="8"/>
      <c r="U58" s="484"/>
      <c r="V58" s="484"/>
      <c r="W58" s="484"/>
      <c r="X58" s="484"/>
      <c r="Y58" s="484"/>
      <c r="Z58" s="484"/>
      <c r="AA58" s="18"/>
      <c r="AB58" s="8"/>
      <c r="AC58" s="8"/>
    </row>
    <row r="59" spans="1:29" ht="15" customHeight="1" x14ac:dyDescent="0.2">
      <c r="A59" s="223" t="s">
        <v>123</v>
      </c>
    </row>
    <row r="60" spans="1:29" ht="15" customHeight="1" x14ac:dyDescent="0.2">
      <c r="A60" s="608" t="s">
        <v>124</v>
      </c>
      <c r="B60" s="608"/>
      <c r="C60" s="608"/>
      <c r="D60" s="608"/>
      <c r="E60" s="608"/>
      <c r="F60" s="608"/>
      <c r="G60" s="608"/>
      <c r="H60" s="608"/>
      <c r="I60" s="608"/>
      <c r="J60" s="608"/>
      <c r="K60" s="608"/>
      <c r="L60" s="608"/>
      <c r="M60" s="608"/>
      <c r="N60" s="608"/>
      <c r="O60" s="608"/>
      <c r="P60" s="608"/>
      <c r="Q60" s="608"/>
      <c r="R60" s="608"/>
      <c r="S60" s="608"/>
      <c r="T60" s="608"/>
      <c r="U60" s="608"/>
      <c r="V60" s="608"/>
    </row>
    <row r="61" spans="1:29" ht="15" customHeight="1" x14ac:dyDescent="0.2">
      <c r="Q61" s="237"/>
      <c r="R61" s="237"/>
      <c r="S61" s="610"/>
      <c r="T61" s="610"/>
      <c r="U61" s="610"/>
      <c r="V61" s="610"/>
      <c r="W61" s="610"/>
      <c r="X61" s="610"/>
      <c r="Y61" s="610"/>
      <c r="Z61" s="610"/>
      <c r="AA61" s="237"/>
      <c r="AB61" s="8"/>
      <c r="AC61" s="8"/>
    </row>
    <row r="63" spans="1:29" x14ac:dyDescent="0.2">
      <c r="A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</row>
    <row r="64" spans="1:29" x14ac:dyDescent="0.2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</row>
    <row r="65" spans="1:29" x14ac:dyDescent="0.2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</row>
    <row r="66" spans="1:29" x14ac:dyDescent="0.2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</row>
    <row r="67" spans="1:29" x14ac:dyDescent="0.2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</row>
    <row r="68" spans="1:29" x14ac:dyDescent="0.2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</row>
  </sheetData>
  <mergeCells count="125">
    <mergeCell ref="A60:V60"/>
    <mergeCell ref="L40:O41"/>
    <mergeCell ref="S61:Z61"/>
    <mergeCell ref="A1:K1"/>
    <mergeCell ref="U35:Z38"/>
    <mergeCell ref="U31:Z34"/>
    <mergeCell ref="U52:Z52"/>
    <mergeCell ref="U43:Z50"/>
    <mergeCell ref="U40:Z41"/>
    <mergeCell ref="U54:Z54"/>
    <mergeCell ref="O1:Z1"/>
    <mergeCell ref="P24:R25"/>
    <mergeCell ref="P26:R27"/>
    <mergeCell ref="M21:O21"/>
    <mergeCell ref="J16:R16"/>
    <mergeCell ref="M17:O20"/>
    <mergeCell ref="T12:Z13"/>
    <mergeCell ref="D6:L7"/>
    <mergeCell ref="M22:O23"/>
    <mergeCell ref="J24:L25"/>
    <mergeCell ref="U3:Z3"/>
    <mergeCell ref="U4:Z4"/>
    <mergeCell ref="O6:R7"/>
    <mergeCell ref="J32:L33"/>
    <mergeCell ref="A3:C3"/>
    <mergeCell ref="D3:R4"/>
    <mergeCell ref="L47:N47"/>
    <mergeCell ref="F47:H48"/>
    <mergeCell ref="G19:I20"/>
    <mergeCell ref="G21:I21"/>
    <mergeCell ref="G34:I35"/>
    <mergeCell ref="J22:L23"/>
    <mergeCell ref="J26:L27"/>
    <mergeCell ref="M26:O27"/>
    <mergeCell ref="D36:F37"/>
    <mergeCell ref="G36:I37"/>
    <mergeCell ref="B34:C35"/>
    <mergeCell ref="B21:C21"/>
    <mergeCell ref="B30:C31"/>
    <mergeCell ref="B32:C33"/>
    <mergeCell ref="B36:C37"/>
    <mergeCell ref="B38:C39"/>
    <mergeCell ref="J21:L21"/>
    <mergeCell ref="P21:R21"/>
    <mergeCell ref="J30:L31"/>
    <mergeCell ref="P38:R39"/>
    <mergeCell ref="P48:R48"/>
    <mergeCell ref="P43:R44"/>
    <mergeCell ref="P40:R41"/>
    <mergeCell ref="M43:O44"/>
    <mergeCell ref="J34:L35"/>
    <mergeCell ref="J36:L37"/>
    <mergeCell ref="D34:F35"/>
    <mergeCell ref="L48:N48"/>
    <mergeCell ref="P34:R35"/>
    <mergeCell ref="P22:R23"/>
    <mergeCell ref="P30:R31"/>
    <mergeCell ref="M34:O35"/>
    <mergeCell ref="M36:O37"/>
    <mergeCell ref="M28:O29"/>
    <mergeCell ref="P32:R33"/>
    <mergeCell ref="P36:R37"/>
    <mergeCell ref="B19:C20"/>
    <mergeCell ref="D22:F23"/>
    <mergeCell ref="G22:I23"/>
    <mergeCell ref="G28:I29"/>
    <mergeCell ref="D21:F21"/>
    <mergeCell ref="G24:I25"/>
    <mergeCell ref="B22:C23"/>
    <mergeCell ref="B24:C25"/>
    <mergeCell ref="B26:C27"/>
    <mergeCell ref="B28:C29"/>
    <mergeCell ref="D19:F20"/>
    <mergeCell ref="D24:F25"/>
    <mergeCell ref="D26:F27"/>
    <mergeCell ref="D28:F29"/>
    <mergeCell ref="G26:I27"/>
    <mergeCell ref="L51:N51"/>
    <mergeCell ref="I51:K51"/>
    <mergeCell ref="F49:H49"/>
    <mergeCell ref="I49:K49"/>
    <mergeCell ref="L52:N52"/>
    <mergeCell ref="G32:I33"/>
    <mergeCell ref="L49:N49"/>
    <mergeCell ref="G38:I39"/>
    <mergeCell ref="U16:Z17"/>
    <mergeCell ref="U19:Z20"/>
    <mergeCell ref="U21:Z22"/>
    <mergeCell ref="U23:Z24"/>
    <mergeCell ref="U25:Z26"/>
    <mergeCell ref="J19:L20"/>
    <mergeCell ref="U27:Z28"/>
    <mergeCell ref="G30:I31"/>
    <mergeCell ref="M24:O25"/>
    <mergeCell ref="F51:H51"/>
    <mergeCell ref="D30:F31"/>
    <mergeCell ref="D32:F33"/>
    <mergeCell ref="J28:L29"/>
    <mergeCell ref="M32:O33"/>
    <mergeCell ref="M30:O31"/>
    <mergeCell ref="P28:R29"/>
    <mergeCell ref="U51:Z51"/>
    <mergeCell ref="U56:Z56"/>
    <mergeCell ref="U57:Z58"/>
    <mergeCell ref="U53:Z53"/>
    <mergeCell ref="I50:K50"/>
    <mergeCell ref="U29:Z30"/>
    <mergeCell ref="F50:H50"/>
    <mergeCell ref="P19:R20"/>
    <mergeCell ref="U55:Z55"/>
    <mergeCell ref="L53:N53"/>
    <mergeCell ref="P53:R53"/>
    <mergeCell ref="I53:K53"/>
    <mergeCell ref="P49:R49"/>
    <mergeCell ref="D38:F39"/>
    <mergeCell ref="J38:L39"/>
    <mergeCell ref="F53:H53"/>
    <mergeCell ref="L55:N56"/>
    <mergeCell ref="P55:R56"/>
    <mergeCell ref="F52:H52"/>
    <mergeCell ref="I52:K52"/>
    <mergeCell ref="P52:R52"/>
    <mergeCell ref="P50:R50"/>
    <mergeCell ref="P51:R51"/>
    <mergeCell ref="L50:N50"/>
  </mergeCells>
  <phoneticPr fontId="2" type="noConversion"/>
  <printOptions horizontalCentered="1" verticalCentered="1"/>
  <pageMargins left="0.1" right="0.1" top="0.15" bottom="0.15" header="0.25" footer="0.25"/>
  <pageSetup scale="8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-0.499984740745262"/>
  </sheetPr>
  <dimension ref="A1:W164"/>
  <sheetViews>
    <sheetView zoomScaleNormal="100" zoomScalePageLayoutView="75" workbookViewId="0">
      <selection sqref="A1:M1"/>
    </sheetView>
  </sheetViews>
  <sheetFormatPr defaultColWidth="9" defaultRowHeight="15" x14ac:dyDescent="0.2"/>
  <cols>
    <col min="1" max="1" width="5.5" style="1" customWidth="1"/>
    <col min="2" max="2" width="2.875" style="1" bestFit="1" customWidth="1"/>
    <col min="3" max="3" width="13.25" style="1" bestFit="1" customWidth="1"/>
    <col min="4" max="6" width="12.625" style="1" customWidth="1"/>
    <col min="7" max="7" width="5.125" style="1" customWidth="1"/>
    <col min="8" max="8" width="2.625" style="1" customWidth="1"/>
    <col min="9" max="9" width="5.875" style="1" customWidth="1"/>
    <col min="10" max="10" width="4" style="1" customWidth="1"/>
    <col min="11" max="11" width="13.125" style="1" customWidth="1"/>
    <col min="12" max="14" width="12.625" style="1" customWidth="1"/>
    <col min="15" max="15" width="3.875" style="1" customWidth="1"/>
    <col min="16" max="16" width="2.625" style="1" customWidth="1"/>
    <col min="17" max="18" width="4" style="1" customWidth="1"/>
    <col min="19" max="19" width="13.125" style="1" customWidth="1"/>
    <col min="20" max="22" width="12.625" style="1" customWidth="1"/>
    <col min="23" max="23" width="3.875" style="1" customWidth="1"/>
    <col min="24" max="16384" width="9" style="1"/>
  </cols>
  <sheetData>
    <row r="1" spans="1:23" ht="24" thickBot="1" x14ac:dyDescent="0.25">
      <c r="A1" s="672" t="str">
        <f xml:space="preserve"> days!B10 &amp; "-" &amp; days!B10+1 &amp; " Enrollment and Absences - Proof of 75% Required Attendance"</f>
        <v>2023-2024 Enrollment and Absences - Proof of 75% Required Attendance</v>
      </c>
      <c r="B1" s="672"/>
      <c r="C1" s="672"/>
      <c r="D1" s="672"/>
      <c r="E1" s="672"/>
      <c r="F1" s="672"/>
      <c r="G1" s="672"/>
      <c r="H1" s="672"/>
      <c r="I1" s="672"/>
      <c r="J1" s="672"/>
      <c r="K1" s="672"/>
      <c r="L1" s="672"/>
      <c r="M1" s="673"/>
      <c r="N1" s="132" t="s">
        <v>125</v>
      </c>
      <c r="O1" s="676"/>
      <c r="P1" s="676"/>
      <c r="Q1" s="676"/>
      <c r="R1" s="676"/>
      <c r="S1" s="677"/>
      <c r="T1" s="135" t="s">
        <v>126</v>
      </c>
      <c r="U1" s="676"/>
      <c r="V1" s="676"/>
      <c r="W1" s="677"/>
    </row>
    <row r="2" spans="1:23" ht="26.25" customHeight="1" thickBot="1" x14ac:dyDescent="0.25">
      <c r="A2" s="674" t="s">
        <v>127</v>
      </c>
      <c r="B2" s="675"/>
      <c r="C2" s="675"/>
      <c r="D2" s="675"/>
      <c r="E2" s="675"/>
      <c r="F2" s="675"/>
      <c r="G2" s="675"/>
      <c r="H2" s="675"/>
      <c r="I2" s="675"/>
      <c r="J2" s="675"/>
      <c r="K2" s="675"/>
      <c r="L2" s="675"/>
      <c r="M2" s="675"/>
      <c r="N2" s="675"/>
      <c r="O2" s="675"/>
      <c r="P2" s="675"/>
      <c r="Q2" s="675"/>
      <c r="R2" s="675"/>
      <c r="S2" s="675"/>
      <c r="T2" s="675"/>
      <c r="U2" s="675"/>
      <c r="V2" s="675"/>
      <c r="W2" s="675"/>
    </row>
    <row r="3" spans="1:23" s="7" customFormat="1" ht="44.25" customHeight="1" thickBot="1" x14ac:dyDescent="0.25">
      <c r="A3" s="650">
        <f>DATE(days!B10,7,1)</f>
        <v>45108</v>
      </c>
      <c r="B3" s="651"/>
      <c r="C3" s="136" t="s">
        <v>128</v>
      </c>
      <c r="D3" s="137" t="s">
        <v>129</v>
      </c>
      <c r="E3" s="137" t="s">
        <v>130</v>
      </c>
      <c r="F3" s="138" t="s">
        <v>131</v>
      </c>
      <c r="G3" s="218" t="s">
        <v>132</v>
      </c>
      <c r="I3" s="650">
        <f>DATE(days!$B$10,8,1)</f>
        <v>45139</v>
      </c>
      <c r="J3" s="651"/>
      <c r="K3" s="136" t="s">
        <v>128</v>
      </c>
      <c r="L3" s="137" t="s">
        <v>129</v>
      </c>
      <c r="M3" s="137" t="s">
        <v>130</v>
      </c>
      <c r="N3" s="138" t="s">
        <v>131</v>
      </c>
      <c r="O3" s="218" t="s">
        <v>132</v>
      </c>
      <c r="Q3" s="650">
        <f>DATE(days!$B$10,9,1)</f>
        <v>45170</v>
      </c>
      <c r="R3" s="651"/>
      <c r="S3" s="136" t="s">
        <v>128</v>
      </c>
      <c r="T3" s="137" t="s">
        <v>129</v>
      </c>
      <c r="U3" s="137" t="s">
        <v>130</v>
      </c>
      <c r="V3" s="138" t="s">
        <v>131</v>
      </c>
      <c r="W3" s="218" t="s">
        <v>132</v>
      </c>
    </row>
    <row r="4" spans="1:23" s="3" customFormat="1" ht="15.95" customHeight="1" x14ac:dyDescent="0.3">
      <c r="A4" s="139" t="s">
        <v>26</v>
      </c>
      <c r="B4" s="266">
        <f>days!B13</f>
        <v>45110</v>
      </c>
      <c r="C4" s="140"/>
      <c r="D4" s="140"/>
      <c r="E4" s="140" t="str">
        <f>IF(C4-D4=0,"",C4-D4)</f>
        <v/>
      </c>
      <c r="F4" s="141" t="str">
        <f t="shared" ref="F4:F28" si="0">IF(C4&gt;0,E4/C4, "")</f>
        <v/>
      </c>
      <c r="G4" s="225" t="str">
        <f t="shared" ref="G4:G30" si="1">IF(C4&gt;0,IF(E4/C4&lt;0.75,"","a"),"")</f>
        <v/>
      </c>
      <c r="I4" s="139" t="s">
        <v>26</v>
      </c>
      <c r="J4" s="266" t="str">
        <f>days!O13</f>
        <v/>
      </c>
      <c r="K4" s="140"/>
      <c r="L4" s="140"/>
      <c r="M4" s="140" t="str">
        <f>IF(K4-L4=0,"",K4-L4)</f>
        <v/>
      </c>
      <c r="N4" s="141" t="str">
        <f t="shared" ref="N4:N28" si="2">IF(K4&gt;0,M4/K4, "")</f>
        <v/>
      </c>
      <c r="O4" s="225" t="str">
        <f t="shared" ref="O4:O30" si="3">IF(K4&gt;0,IF(M4/K4&lt;0.75,"","a"),"")</f>
        <v/>
      </c>
      <c r="Q4" s="139" t="s">
        <v>26</v>
      </c>
      <c r="R4" s="266" t="str">
        <f>days!AB13</f>
        <v/>
      </c>
      <c r="S4" s="140"/>
      <c r="T4" s="140"/>
      <c r="U4" s="140" t="str">
        <f>IF(S4-T4=0,"",S4-T4)</f>
        <v/>
      </c>
      <c r="V4" s="141" t="str">
        <f t="shared" ref="V4:V30" si="4">IF(S4&gt;0,U4/S4, "")</f>
        <v/>
      </c>
      <c r="W4" s="225" t="str">
        <f t="shared" ref="W4:W30" si="5">IF(S4&gt;0,IF(U4/S4&lt;0.75,"","a"),"")</f>
        <v/>
      </c>
    </row>
    <row r="5" spans="1:23" s="3" customFormat="1" ht="15.95" customHeight="1" x14ac:dyDescent="0.3">
      <c r="A5" s="139" t="s">
        <v>27</v>
      </c>
      <c r="B5" s="266">
        <f>days!D13</f>
        <v>45111</v>
      </c>
      <c r="C5" s="140"/>
      <c r="D5" s="140"/>
      <c r="E5" s="140" t="str">
        <f t="shared" ref="E5:E30" si="6">IF(C5-D5=0,"",C5-D5)</f>
        <v/>
      </c>
      <c r="F5" s="141" t="str">
        <f t="shared" si="0"/>
        <v/>
      </c>
      <c r="G5" s="225" t="str">
        <f t="shared" si="1"/>
        <v/>
      </c>
      <c r="I5" s="139" t="s">
        <v>27</v>
      </c>
      <c r="J5" s="266">
        <f>days!Q13</f>
        <v>45139</v>
      </c>
      <c r="K5" s="140"/>
      <c r="L5" s="140"/>
      <c r="M5" s="140" t="str">
        <f t="shared" ref="M5:M30" si="7">IF(K5-L5=0,"",K5-L5)</f>
        <v/>
      </c>
      <c r="N5" s="141" t="str">
        <f t="shared" si="2"/>
        <v/>
      </c>
      <c r="O5" s="225" t="str">
        <f t="shared" si="3"/>
        <v/>
      </c>
      <c r="Q5" s="139" t="s">
        <v>27</v>
      </c>
      <c r="R5" s="266" t="str">
        <f>days!AD13</f>
        <v/>
      </c>
      <c r="S5" s="140"/>
      <c r="T5" s="140"/>
      <c r="U5" s="140" t="str">
        <f t="shared" ref="U5:U30" si="8">IF(S5-T5=0,"",S5-T5)</f>
        <v/>
      </c>
      <c r="V5" s="141" t="str">
        <f t="shared" si="4"/>
        <v/>
      </c>
      <c r="W5" s="225" t="str">
        <f t="shared" si="5"/>
        <v/>
      </c>
    </row>
    <row r="6" spans="1:23" s="3" customFormat="1" ht="15.95" customHeight="1" x14ac:dyDescent="0.3">
      <c r="A6" s="139" t="s">
        <v>28</v>
      </c>
      <c r="B6" s="266">
        <f>days!F13</f>
        <v>45112</v>
      </c>
      <c r="C6" s="140"/>
      <c r="D6" s="140"/>
      <c r="E6" s="140" t="str">
        <f t="shared" si="6"/>
        <v/>
      </c>
      <c r="F6" s="141" t="str">
        <f t="shared" si="0"/>
        <v/>
      </c>
      <c r="G6" s="225" t="str">
        <f t="shared" si="1"/>
        <v/>
      </c>
      <c r="I6" s="139" t="s">
        <v>28</v>
      </c>
      <c r="J6" s="266">
        <f>days!S13</f>
        <v>45140</v>
      </c>
      <c r="K6" s="140"/>
      <c r="L6" s="140"/>
      <c r="M6" s="140" t="str">
        <f t="shared" si="7"/>
        <v/>
      </c>
      <c r="N6" s="141" t="str">
        <f t="shared" si="2"/>
        <v/>
      </c>
      <c r="O6" s="225" t="str">
        <f t="shared" si="3"/>
        <v/>
      </c>
      <c r="Q6" s="139" t="s">
        <v>28</v>
      </c>
      <c r="R6" s="266" t="str">
        <f>days!AF13</f>
        <v/>
      </c>
      <c r="S6" s="140"/>
      <c r="T6" s="140"/>
      <c r="U6" s="140" t="str">
        <f t="shared" si="8"/>
        <v/>
      </c>
      <c r="V6" s="141" t="str">
        <f t="shared" si="4"/>
        <v/>
      </c>
      <c r="W6" s="225" t="str">
        <f t="shared" si="5"/>
        <v/>
      </c>
    </row>
    <row r="7" spans="1:23" s="3" customFormat="1" ht="15.95" customHeight="1" x14ac:dyDescent="0.3">
      <c r="A7" s="139" t="s">
        <v>133</v>
      </c>
      <c r="B7" s="266">
        <f>days!H13</f>
        <v>45113</v>
      </c>
      <c r="C7" s="140"/>
      <c r="D7" s="140"/>
      <c r="E7" s="140" t="str">
        <f t="shared" si="6"/>
        <v/>
      </c>
      <c r="F7" s="141" t="str">
        <f t="shared" si="0"/>
        <v/>
      </c>
      <c r="G7" s="225" t="str">
        <f t="shared" si="1"/>
        <v/>
      </c>
      <c r="I7" s="139" t="s">
        <v>133</v>
      </c>
      <c r="J7" s="266">
        <f>days!U13</f>
        <v>45141</v>
      </c>
      <c r="K7" s="140"/>
      <c r="L7" s="140"/>
      <c r="M7" s="140" t="str">
        <f t="shared" si="7"/>
        <v/>
      </c>
      <c r="N7" s="141" t="str">
        <f t="shared" si="2"/>
        <v/>
      </c>
      <c r="O7" s="225" t="str">
        <f t="shared" si="3"/>
        <v/>
      </c>
      <c r="Q7" s="139" t="s">
        <v>133</v>
      </c>
      <c r="R7" s="266" t="str">
        <f>days!AH13</f>
        <v/>
      </c>
      <c r="S7" s="140"/>
      <c r="T7" s="140"/>
      <c r="U7" s="140" t="str">
        <f t="shared" si="8"/>
        <v/>
      </c>
      <c r="V7" s="141" t="str">
        <f t="shared" si="4"/>
        <v/>
      </c>
      <c r="W7" s="225" t="str">
        <f t="shared" si="5"/>
        <v/>
      </c>
    </row>
    <row r="8" spans="1:23" s="3" customFormat="1" ht="15.95" customHeight="1" thickBot="1" x14ac:dyDescent="0.35">
      <c r="A8" s="142" t="s">
        <v>30</v>
      </c>
      <c r="B8" s="267">
        <f>days!J13</f>
        <v>45114</v>
      </c>
      <c r="C8" s="143"/>
      <c r="D8" s="143"/>
      <c r="E8" s="227" t="str">
        <f t="shared" si="6"/>
        <v/>
      </c>
      <c r="F8" s="144" t="str">
        <f t="shared" si="0"/>
        <v/>
      </c>
      <c r="G8" s="226" t="str">
        <f t="shared" si="1"/>
        <v/>
      </c>
      <c r="I8" s="142" t="s">
        <v>30</v>
      </c>
      <c r="J8" s="267">
        <f>days!W13</f>
        <v>45142</v>
      </c>
      <c r="K8" s="143"/>
      <c r="L8" s="143"/>
      <c r="M8" s="227" t="str">
        <f t="shared" si="7"/>
        <v/>
      </c>
      <c r="N8" s="144" t="str">
        <f t="shared" si="2"/>
        <v/>
      </c>
      <c r="O8" s="226" t="str">
        <f t="shared" si="3"/>
        <v/>
      </c>
      <c r="Q8" s="142" t="s">
        <v>30</v>
      </c>
      <c r="R8" s="267">
        <f>days!AJ13</f>
        <v>45170</v>
      </c>
      <c r="S8" s="143"/>
      <c r="T8" s="143"/>
      <c r="U8" s="227" t="str">
        <f t="shared" si="8"/>
        <v/>
      </c>
      <c r="V8" s="144" t="str">
        <f t="shared" si="4"/>
        <v/>
      </c>
      <c r="W8" s="226" t="str">
        <f t="shared" si="5"/>
        <v/>
      </c>
    </row>
    <row r="9" spans="1:23" s="3" customFormat="1" ht="15.95" customHeight="1" x14ac:dyDescent="0.3">
      <c r="A9" s="139" t="s">
        <v>26</v>
      </c>
      <c r="B9" s="266">
        <f>days!B14</f>
        <v>45117</v>
      </c>
      <c r="C9" s="140"/>
      <c r="D9" s="140"/>
      <c r="E9" s="140" t="str">
        <f>IF(C9-D9=0,"",C9-D9)</f>
        <v/>
      </c>
      <c r="F9" s="141" t="str">
        <f t="shared" si="0"/>
        <v/>
      </c>
      <c r="G9" s="225" t="str">
        <f t="shared" si="1"/>
        <v/>
      </c>
      <c r="I9" s="139" t="s">
        <v>26</v>
      </c>
      <c r="J9" s="266">
        <f>days!O14</f>
        <v>45145</v>
      </c>
      <c r="K9" s="140"/>
      <c r="L9" s="140"/>
      <c r="M9" s="140" t="str">
        <f>IF(K9-L9=0,"",K9-L9)</f>
        <v/>
      </c>
      <c r="N9" s="141" t="str">
        <f t="shared" si="2"/>
        <v/>
      </c>
      <c r="O9" s="225" t="str">
        <f t="shared" si="3"/>
        <v/>
      </c>
      <c r="Q9" s="139" t="s">
        <v>26</v>
      </c>
      <c r="R9" s="266">
        <f>days!AB14</f>
        <v>45173</v>
      </c>
      <c r="S9" s="140"/>
      <c r="T9" s="140"/>
      <c r="U9" s="140" t="str">
        <f>IF(S9-T9=0,"",S9-T9)</f>
        <v/>
      </c>
      <c r="V9" s="141" t="str">
        <f t="shared" si="4"/>
        <v/>
      </c>
      <c r="W9" s="225" t="str">
        <f t="shared" si="5"/>
        <v/>
      </c>
    </row>
    <row r="10" spans="1:23" s="3" customFormat="1" ht="15.95" customHeight="1" x14ac:dyDescent="0.3">
      <c r="A10" s="139" t="s">
        <v>27</v>
      </c>
      <c r="B10" s="266">
        <f>days!D14</f>
        <v>45118</v>
      </c>
      <c r="C10" s="140"/>
      <c r="D10" s="140"/>
      <c r="E10" s="140" t="str">
        <f t="shared" si="6"/>
        <v/>
      </c>
      <c r="F10" s="141" t="str">
        <f t="shared" si="0"/>
        <v/>
      </c>
      <c r="G10" s="225" t="str">
        <f t="shared" si="1"/>
        <v/>
      </c>
      <c r="I10" s="139" t="s">
        <v>27</v>
      </c>
      <c r="J10" s="266">
        <f>days!Q14</f>
        <v>45146</v>
      </c>
      <c r="K10" s="140"/>
      <c r="L10" s="140"/>
      <c r="M10" s="140" t="str">
        <f t="shared" si="7"/>
        <v/>
      </c>
      <c r="N10" s="141" t="str">
        <f t="shared" si="2"/>
        <v/>
      </c>
      <c r="O10" s="225" t="str">
        <f t="shared" si="3"/>
        <v/>
      </c>
      <c r="Q10" s="139" t="s">
        <v>27</v>
      </c>
      <c r="R10" s="266">
        <f>days!AD14</f>
        <v>45174</v>
      </c>
      <c r="S10" s="140"/>
      <c r="T10" s="140"/>
      <c r="U10" s="140" t="str">
        <f t="shared" si="8"/>
        <v/>
      </c>
      <c r="V10" s="141" t="str">
        <f t="shared" si="4"/>
        <v/>
      </c>
      <c r="W10" s="225" t="str">
        <f t="shared" si="5"/>
        <v/>
      </c>
    </row>
    <row r="11" spans="1:23" s="3" customFormat="1" ht="15.95" customHeight="1" x14ac:dyDescent="0.3">
      <c r="A11" s="139" t="s">
        <v>28</v>
      </c>
      <c r="B11" s="266">
        <f>days!F14</f>
        <v>45119</v>
      </c>
      <c r="C11" s="140"/>
      <c r="D11" s="140"/>
      <c r="E11" s="140" t="str">
        <f t="shared" si="6"/>
        <v/>
      </c>
      <c r="F11" s="141" t="str">
        <f t="shared" si="0"/>
        <v/>
      </c>
      <c r="G11" s="225" t="str">
        <f t="shared" si="1"/>
        <v/>
      </c>
      <c r="I11" s="139" t="s">
        <v>28</v>
      </c>
      <c r="J11" s="266">
        <f>days!S14</f>
        <v>45147</v>
      </c>
      <c r="K11" s="140"/>
      <c r="L11" s="140"/>
      <c r="M11" s="140" t="str">
        <f t="shared" si="7"/>
        <v/>
      </c>
      <c r="N11" s="141" t="str">
        <f t="shared" si="2"/>
        <v/>
      </c>
      <c r="O11" s="225" t="str">
        <f t="shared" si="3"/>
        <v/>
      </c>
      <c r="Q11" s="139" t="s">
        <v>28</v>
      </c>
      <c r="R11" s="266">
        <f>days!AF14</f>
        <v>45175</v>
      </c>
      <c r="S11" s="140"/>
      <c r="T11" s="140"/>
      <c r="U11" s="140" t="str">
        <f t="shared" si="8"/>
        <v/>
      </c>
      <c r="V11" s="141" t="str">
        <f t="shared" si="4"/>
        <v/>
      </c>
      <c r="W11" s="225" t="str">
        <f t="shared" si="5"/>
        <v/>
      </c>
    </row>
    <row r="12" spans="1:23" s="3" customFormat="1" ht="15.95" customHeight="1" x14ac:dyDescent="0.3">
      <c r="A12" s="139" t="s">
        <v>133</v>
      </c>
      <c r="B12" s="266">
        <f>days!H14</f>
        <v>45120</v>
      </c>
      <c r="C12" s="140"/>
      <c r="D12" s="140"/>
      <c r="E12" s="140" t="str">
        <f t="shared" si="6"/>
        <v/>
      </c>
      <c r="F12" s="141" t="str">
        <f t="shared" si="0"/>
        <v/>
      </c>
      <c r="G12" s="225" t="str">
        <f t="shared" si="1"/>
        <v/>
      </c>
      <c r="I12" s="139" t="s">
        <v>133</v>
      </c>
      <c r="J12" s="266">
        <f>days!U14</f>
        <v>45148</v>
      </c>
      <c r="K12" s="140"/>
      <c r="L12" s="140"/>
      <c r="M12" s="140" t="str">
        <f t="shared" si="7"/>
        <v/>
      </c>
      <c r="N12" s="141" t="str">
        <f t="shared" si="2"/>
        <v/>
      </c>
      <c r="O12" s="225" t="str">
        <f t="shared" si="3"/>
        <v/>
      </c>
      <c r="Q12" s="139" t="s">
        <v>133</v>
      </c>
      <c r="R12" s="266">
        <f>days!AH14</f>
        <v>45176</v>
      </c>
      <c r="S12" s="140"/>
      <c r="T12" s="140"/>
      <c r="U12" s="140" t="str">
        <f t="shared" si="8"/>
        <v/>
      </c>
      <c r="V12" s="141" t="str">
        <f t="shared" si="4"/>
        <v/>
      </c>
      <c r="W12" s="225" t="str">
        <f t="shared" si="5"/>
        <v/>
      </c>
    </row>
    <row r="13" spans="1:23" s="3" customFormat="1" ht="15.95" customHeight="1" thickBot="1" x14ac:dyDescent="0.35">
      <c r="A13" s="142" t="s">
        <v>30</v>
      </c>
      <c r="B13" s="267">
        <f>days!J14</f>
        <v>45121</v>
      </c>
      <c r="C13" s="143"/>
      <c r="D13" s="143"/>
      <c r="E13" s="227" t="str">
        <f t="shared" si="6"/>
        <v/>
      </c>
      <c r="F13" s="144" t="str">
        <f t="shared" si="0"/>
        <v/>
      </c>
      <c r="G13" s="226" t="str">
        <f t="shared" si="1"/>
        <v/>
      </c>
      <c r="I13" s="142" t="s">
        <v>30</v>
      </c>
      <c r="J13" s="267">
        <f>days!W14</f>
        <v>45149</v>
      </c>
      <c r="K13" s="143"/>
      <c r="L13" s="143"/>
      <c r="M13" s="227" t="str">
        <f t="shared" si="7"/>
        <v/>
      </c>
      <c r="N13" s="144" t="str">
        <f t="shared" si="2"/>
        <v/>
      </c>
      <c r="O13" s="226" t="str">
        <f t="shared" si="3"/>
        <v/>
      </c>
      <c r="Q13" s="142" t="s">
        <v>30</v>
      </c>
      <c r="R13" s="267">
        <f>days!AJ14</f>
        <v>45177</v>
      </c>
      <c r="S13" s="143"/>
      <c r="T13" s="143"/>
      <c r="U13" s="227" t="str">
        <f t="shared" si="8"/>
        <v/>
      </c>
      <c r="V13" s="144" t="str">
        <f t="shared" si="4"/>
        <v/>
      </c>
      <c r="W13" s="226" t="str">
        <f t="shared" si="5"/>
        <v/>
      </c>
    </row>
    <row r="14" spans="1:23" s="3" customFormat="1" ht="15.95" customHeight="1" x14ac:dyDescent="0.3">
      <c r="A14" s="139" t="s">
        <v>26</v>
      </c>
      <c r="B14" s="266">
        <f>days!B15</f>
        <v>45124</v>
      </c>
      <c r="C14" s="140"/>
      <c r="D14" s="140"/>
      <c r="E14" s="140" t="str">
        <f>IF(C14-D14=0,"",C14-D14)</f>
        <v/>
      </c>
      <c r="F14" s="141" t="str">
        <f t="shared" si="0"/>
        <v/>
      </c>
      <c r="G14" s="225" t="str">
        <f t="shared" si="1"/>
        <v/>
      </c>
      <c r="I14" s="139" t="s">
        <v>26</v>
      </c>
      <c r="J14" s="266">
        <f>days!O15</f>
        <v>45152</v>
      </c>
      <c r="K14" s="140"/>
      <c r="L14" s="140"/>
      <c r="M14" s="140" t="str">
        <f>IF(K14-L14=0,"",K14-L14)</f>
        <v/>
      </c>
      <c r="N14" s="141" t="str">
        <f t="shared" si="2"/>
        <v/>
      </c>
      <c r="O14" s="225" t="str">
        <f t="shared" si="3"/>
        <v/>
      </c>
      <c r="Q14" s="139" t="s">
        <v>26</v>
      </c>
      <c r="R14" s="266">
        <f>days!AB15</f>
        <v>45180</v>
      </c>
      <c r="S14" s="140"/>
      <c r="T14" s="140"/>
      <c r="U14" s="140" t="str">
        <f>IF(S14-T14=0,"",S14-T14)</f>
        <v/>
      </c>
      <c r="V14" s="141" t="str">
        <f t="shared" si="4"/>
        <v/>
      </c>
      <c r="W14" s="225" t="str">
        <f t="shared" si="5"/>
        <v/>
      </c>
    </row>
    <row r="15" spans="1:23" s="3" customFormat="1" ht="15.95" customHeight="1" x14ac:dyDescent="0.3">
      <c r="A15" s="139" t="s">
        <v>27</v>
      </c>
      <c r="B15" s="266">
        <f>days!D15</f>
        <v>45125</v>
      </c>
      <c r="C15" s="140"/>
      <c r="D15" s="140"/>
      <c r="E15" s="140" t="str">
        <f t="shared" si="6"/>
        <v/>
      </c>
      <c r="F15" s="141" t="str">
        <f t="shared" si="0"/>
        <v/>
      </c>
      <c r="G15" s="225" t="str">
        <f t="shared" si="1"/>
        <v/>
      </c>
      <c r="I15" s="139" t="s">
        <v>27</v>
      </c>
      <c r="J15" s="266">
        <f>days!Q15</f>
        <v>45153</v>
      </c>
      <c r="K15" s="140"/>
      <c r="L15" s="140"/>
      <c r="M15" s="140" t="str">
        <f t="shared" si="7"/>
        <v/>
      </c>
      <c r="N15" s="141" t="str">
        <f t="shared" si="2"/>
        <v/>
      </c>
      <c r="O15" s="225" t="str">
        <f t="shared" si="3"/>
        <v/>
      </c>
      <c r="Q15" s="139" t="s">
        <v>27</v>
      </c>
      <c r="R15" s="266">
        <f>days!AD15</f>
        <v>45181</v>
      </c>
      <c r="S15" s="140"/>
      <c r="T15" s="140"/>
      <c r="U15" s="140" t="str">
        <f t="shared" si="8"/>
        <v/>
      </c>
      <c r="V15" s="141" t="str">
        <f t="shared" si="4"/>
        <v/>
      </c>
      <c r="W15" s="225" t="str">
        <f t="shared" si="5"/>
        <v/>
      </c>
    </row>
    <row r="16" spans="1:23" s="3" customFormat="1" ht="15.95" customHeight="1" x14ac:dyDescent="0.3">
      <c r="A16" s="139" t="s">
        <v>28</v>
      </c>
      <c r="B16" s="266">
        <f>days!F15</f>
        <v>45126</v>
      </c>
      <c r="C16" s="140"/>
      <c r="D16" s="140"/>
      <c r="E16" s="140" t="str">
        <f t="shared" si="6"/>
        <v/>
      </c>
      <c r="F16" s="141" t="str">
        <f t="shared" si="0"/>
        <v/>
      </c>
      <c r="G16" s="225" t="str">
        <f t="shared" si="1"/>
        <v/>
      </c>
      <c r="I16" s="139" t="s">
        <v>28</v>
      </c>
      <c r="J16" s="266">
        <f>days!S15</f>
        <v>45154</v>
      </c>
      <c r="K16" s="140"/>
      <c r="L16" s="140"/>
      <c r="M16" s="140" t="str">
        <f t="shared" si="7"/>
        <v/>
      </c>
      <c r="N16" s="141" t="str">
        <f t="shared" si="2"/>
        <v/>
      </c>
      <c r="O16" s="225" t="str">
        <f t="shared" si="3"/>
        <v/>
      </c>
      <c r="Q16" s="139" t="s">
        <v>28</v>
      </c>
      <c r="R16" s="266">
        <f>days!AF15</f>
        <v>45182</v>
      </c>
      <c r="S16" s="140"/>
      <c r="T16" s="140"/>
      <c r="U16" s="140" t="str">
        <f t="shared" si="8"/>
        <v/>
      </c>
      <c r="V16" s="141" t="str">
        <f t="shared" si="4"/>
        <v/>
      </c>
      <c r="W16" s="225" t="str">
        <f t="shared" si="5"/>
        <v/>
      </c>
    </row>
    <row r="17" spans="1:23" s="3" customFormat="1" ht="15.95" customHeight="1" x14ac:dyDescent="0.3">
      <c r="A17" s="139" t="s">
        <v>133</v>
      </c>
      <c r="B17" s="266">
        <f>days!H15</f>
        <v>45127</v>
      </c>
      <c r="C17" s="140"/>
      <c r="D17" s="140"/>
      <c r="E17" s="140" t="str">
        <f t="shared" si="6"/>
        <v/>
      </c>
      <c r="F17" s="141" t="str">
        <f t="shared" si="0"/>
        <v/>
      </c>
      <c r="G17" s="225" t="str">
        <f t="shared" si="1"/>
        <v/>
      </c>
      <c r="I17" s="139" t="s">
        <v>133</v>
      </c>
      <c r="J17" s="266">
        <f>days!U15</f>
        <v>45155</v>
      </c>
      <c r="K17" s="140"/>
      <c r="L17" s="140"/>
      <c r="M17" s="140" t="str">
        <f t="shared" si="7"/>
        <v/>
      </c>
      <c r="N17" s="141" t="str">
        <f t="shared" si="2"/>
        <v/>
      </c>
      <c r="O17" s="225" t="str">
        <f t="shared" si="3"/>
        <v/>
      </c>
      <c r="Q17" s="139" t="s">
        <v>133</v>
      </c>
      <c r="R17" s="266">
        <f>days!AH15</f>
        <v>45183</v>
      </c>
      <c r="S17" s="140"/>
      <c r="T17" s="140"/>
      <c r="U17" s="140" t="str">
        <f t="shared" si="8"/>
        <v/>
      </c>
      <c r="V17" s="141" t="str">
        <f t="shared" si="4"/>
        <v/>
      </c>
      <c r="W17" s="225" t="str">
        <f t="shared" si="5"/>
        <v/>
      </c>
    </row>
    <row r="18" spans="1:23" s="3" customFormat="1" ht="15.95" customHeight="1" thickBot="1" x14ac:dyDescent="0.35">
      <c r="A18" s="142" t="s">
        <v>30</v>
      </c>
      <c r="B18" s="267">
        <f>days!J15</f>
        <v>45128</v>
      </c>
      <c r="C18" s="143"/>
      <c r="D18" s="143"/>
      <c r="E18" s="227" t="str">
        <f t="shared" si="6"/>
        <v/>
      </c>
      <c r="F18" s="144" t="str">
        <f t="shared" si="0"/>
        <v/>
      </c>
      <c r="G18" s="226" t="str">
        <f t="shared" si="1"/>
        <v/>
      </c>
      <c r="I18" s="142" t="s">
        <v>30</v>
      </c>
      <c r="J18" s="267">
        <f>days!W15</f>
        <v>45156</v>
      </c>
      <c r="K18" s="143"/>
      <c r="L18" s="143"/>
      <c r="M18" s="227" t="str">
        <f t="shared" si="7"/>
        <v/>
      </c>
      <c r="N18" s="144" t="str">
        <f t="shared" si="2"/>
        <v/>
      </c>
      <c r="O18" s="226" t="str">
        <f t="shared" si="3"/>
        <v/>
      </c>
      <c r="Q18" s="142" t="s">
        <v>30</v>
      </c>
      <c r="R18" s="267">
        <f>days!AJ15</f>
        <v>45184</v>
      </c>
      <c r="S18" s="143"/>
      <c r="T18" s="143"/>
      <c r="U18" s="227" t="str">
        <f t="shared" si="8"/>
        <v/>
      </c>
      <c r="V18" s="144" t="str">
        <f t="shared" si="4"/>
        <v/>
      </c>
      <c r="W18" s="226" t="str">
        <f t="shared" si="5"/>
        <v/>
      </c>
    </row>
    <row r="19" spans="1:23" s="3" customFormat="1" ht="15.95" customHeight="1" x14ac:dyDescent="0.3">
      <c r="A19" s="139" t="s">
        <v>26</v>
      </c>
      <c r="B19" s="266">
        <f>days!B16</f>
        <v>45131</v>
      </c>
      <c r="C19" s="140"/>
      <c r="D19" s="140"/>
      <c r="E19" s="140" t="str">
        <f>IF(C19-D19=0,"",C19-D19)</f>
        <v/>
      </c>
      <c r="F19" s="141" t="str">
        <f t="shared" si="0"/>
        <v/>
      </c>
      <c r="G19" s="225" t="str">
        <f t="shared" si="1"/>
        <v/>
      </c>
      <c r="I19" s="139" t="s">
        <v>26</v>
      </c>
      <c r="J19" s="266">
        <f>days!O16</f>
        <v>45159</v>
      </c>
      <c r="K19" s="140"/>
      <c r="L19" s="140"/>
      <c r="M19" s="140" t="str">
        <f>IF(K19-L19=0,"",K19-L19)</f>
        <v/>
      </c>
      <c r="N19" s="141" t="str">
        <f t="shared" si="2"/>
        <v/>
      </c>
      <c r="O19" s="225" t="str">
        <f t="shared" si="3"/>
        <v/>
      </c>
      <c r="Q19" s="139" t="s">
        <v>26</v>
      </c>
      <c r="R19" s="266">
        <f>days!AB16</f>
        <v>45187</v>
      </c>
      <c r="S19" s="140"/>
      <c r="T19" s="140"/>
      <c r="U19" s="140" t="str">
        <f>IF(S19-T19=0,"",S19-T19)</f>
        <v/>
      </c>
      <c r="V19" s="141" t="str">
        <f t="shared" si="4"/>
        <v/>
      </c>
      <c r="W19" s="225" t="str">
        <f t="shared" si="5"/>
        <v/>
      </c>
    </row>
    <row r="20" spans="1:23" s="3" customFormat="1" ht="15.95" customHeight="1" x14ac:dyDescent="0.3">
      <c r="A20" s="139" t="s">
        <v>27</v>
      </c>
      <c r="B20" s="266">
        <f>days!D16</f>
        <v>45132</v>
      </c>
      <c r="C20" s="140"/>
      <c r="D20" s="140"/>
      <c r="E20" s="140" t="str">
        <f t="shared" si="6"/>
        <v/>
      </c>
      <c r="F20" s="141" t="str">
        <f t="shared" si="0"/>
        <v/>
      </c>
      <c r="G20" s="225" t="str">
        <f t="shared" si="1"/>
        <v/>
      </c>
      <c r="I20" s="139" t="s">
        <v>27</v>
      </c>
      <c r="J20" s="266">
        <f>days!Q16</f>
        <v>45160</v>
      </c>
      <c r="K20" s="140"/>
      <c r="L20" s="140"/>
      <c r="M20" s="140" t="str">
        <f t="shared" si="7"/>
        <v/>
      </c>
      <c r="N20" s="141" t="str">
        <f t="shared" si="2"/>
        <v/>
      </c>
      <c r="O20" s="225" t="str">
        <f t="shared" si="3"/>
        <v/>
      </c>
      <c r="Q20" s="139" t="s">
        <v>27</v>
      </c>
      <c r="R20" s="266">
        <f>days!AD16</f>
        <v>45188</v>
      </c>
      <c r="S20" s="140"/>
      <c r="T20" s="140"/>
      <c r="U20" s="140" t="str">
        <f t="shared" si="8"/>
        <v/>
      </c>
      <c r="V20" s="141" t="str">
        <f t="shared" si="4"/>
        <v/>
      </c>
      <c r="W20" s="225" t="str">
        <f t="shared" si="5"/>
        <v/>
      </c>
    </row>
    <row r="21" spans="1:23" s="3" customFormat="1" ht="15.95" customHeight="1" x14ac:dyDescent="0.3">
      <c r="A21" s="139" t="s">
        <v>28</v>
      </c>
      <c r="B21" s="266">
        <f>days!F16</f>
        <v>45133</v>
      </c>
      <c r="C21" s="140"/>
      <c r="D21" s="140"/>
      <c r="E21" s="140" t="str">
        <f t="shared" si="6"/>
        <v/>
      </c>
      <c r="F21" s="141" t="str">
        <f t="shared" si="0"/>
        <v/>
      </c>
      <c r="G21" s="225" t="str">
        <f t="shared" si="1"/>
        <v/>
      </c>
      <c r="I21" s="139" t="s">
        <v>28</v>
      </c>
      <c r="J21" s="266">
        <f>days!S16</f>
        <v>45161</v>
      </c>
      <c r="K21" s="140"/>
      <c r="L21" s="140"/>
      <c r="M21" s="140" t="str">
        <f t="shared" si="7"/>
        <v/>
      </c>
      <c r="N21" s="141" t="str">
        <f t="shared" si="2"/>
        <v/>
      </c>
      <c r="O21" s="225" t="str">
        <f t="shared" si="3"/>
        <v/>
      </c>
      <c r="Q21" s="139" t="s">
        <v>28</v>
      </c>
      <c r="R21" s="266">
        <f>days!AF16</f>
        <v>45189</v>
      </c>
      <c r="S21" s="140"/>
      <c r="T21" s="140"/>
      <c r="U21" s="140" t="str">
        <f t="shared" si="8"/>
        <v/>
      </c>
      <c r="V21" s="141" t="str">
        <f t="shared" si="4"/>
        <v/>
      </c>
      <c r="W21" s="225" t="str">
        <f t="shared" si="5"/>
        <v/>
      </c>
    </row>
    <row r="22" spans="1:23" s="3" customFormat="1" ht="15.95" customHeight="1" x14ac:dyDescent="0.3">
      <c r="A22" s="139" t="s">
        <v>133</v>
      </c>
      <c r="B22" s="266">
        <f>days!H16</f>
        <v>45134</v>
      </c>
      <c r="C22" s="140"/>
      <c r="D22" s="140"/>
      <c r="E22" s="140" t="str">
        <f t="shared" si="6"/>
        <v/>
      </c>
      <c r="F22" s="141" t="str">
        <f t="shared" si="0"/>
        <v/>
      </c>
      <c r="G22" s="225" t="str">
        <f t="shared" si="1"/>
        <v/>
      </c>
      <c r="I22" s="139" t="s">
        <v>133</v>
      </c>
      <c r="J22" s="266">
        <f>days!U16</f>
        <v>45162</v>
      </c>
      <c r="K22" s="140"/>
      <c r="L22" s="140"/>
      <c r="M22" s="140" t="str">
        <f t="shared" si="7"/>
        <v/>
      </c>
      <c r="N22" s="141" t="str">
        <f t="shared" si="2"/>
        <v/>
      </c>
      <c r="O22" s="225" t="str">
        <f t="shared" si="3"/>
        <v/>
      </c>
      <c r="Q22" s="139" t="s">
        <v>133</v>
      </c>
      <c r="R22" s="266">
        <f>days!AH16</f>
        <v>45190</v>
      </c>
      <c r="S22" s="140"/>
      <c r="T22" s="140"/>
      <c r="U22" s="140" t="str">
        <f t="shared" si="8"/>
        <v/>
      </c>
      <c r="V22" s="141" t="str">
        <f t="shared" si="4"/>
        <v/>
      </c>
      <c r="W22" s="225" t="str">
        <f t="shared" si="5"/>
        <v/>
      </c>
    </row>
    <row r="23" spans="1:23" s="3" customFormat="1" ht="15.95" customHeight="1" thickBot="1" x14ac:dyDescent="0.35">
      <c r="A23" s="142" t="s">
        <v>30</v>
      </c>
      <c r="B23" s="267">
        <f>days!J16</f>
        <v>45135</v>
      </c>
      <c r="C23" s="143"/>
      <c r="D23" s="143"/>
      <c r="E23" s="227" t="str">
        <f t="shared" si="6"/>
        <v/>
      </c>
      <c r="F23" s="144" t="str">
        <f t="shared" si="0"/>
        <v/>
      </c>
      <c r="G23" s="226" t="str">
        <f t="shared" si="1"/>
        <v/>
      </c>
      <c r="I23" s="142" t="s">
        <v>30</v>
      </c>
      <c r="J23" s="267">
        <f>days!W16</f>
        <v>45163</v>
      </c>
      <c r="K23" s="143"/>
      <c r="L23" s="143"/>
      <c r="M23" s="227" t="str">
        <f t="shared" si="7"/>
        <v/>
      </c>
      <c r="N23" s="144" t="str">
        <f t="shared" si="2"/>
        <v/>
      </c>
      <c r="O23" s="226" t="str">
        <f t="shared" si="3"/>
        <v/>
      </c>
      <c r="Q23" s="142" t="s">
        <v>30</v>
      </c>
      <c r="R23" s="267">
        <f>days!AJ16</f>
        <v>45191</v>
      </c>
      <c r="S23" s="143"/>
      <c r="T23" s="143"/>
      <c r="U23" s="227" t="str">
        <f t="shared" si="8"/>
        <v/>
      </c>
      <c r="V23" s="144" t="str">
        <f t="shared" si="4"/>
        <v/>
      </c>
      <c r="W23" s="226" t="str">
        <f t="shared" si="5"/>
        <v/>
      </c>
    </row>
    <row r="24" spans="1:23" s="3" customFormat="1" ht="15.95" customHeight="1" x14ac:dyDescent="0.3">
      <c r="A24" s="139" t="s">
        <v>26</v>
      </c>
      <c r="B24" s="266">
        <f>days!B17</f>
        <v>45138</v>
      </c>
      <c r="C24" s="140"/>
      <c r="D24" s="140"/>
      <c r="E24" s="140" t="str">
        <f>IF(C24-D24=0,"",C24-D24)</f>
        <v/>
      </c>
      <c r="F24" s="141" t="str">
        <f t="shared" si="0"/>
        <v/>
      </c>
      <c r="G24" s="225" t="str">
        <f t="shared" si="1"/>
        <v/>
      </c>
      <c r="I24" s="139" t="s">
        <v>26</v>
      </c>
      <c r="J24" s="266">
        <f>days!O17</f>
        <v>45166</v>
      </c>
      <c r="K24" s="140"/>
      <c r="L24" s="140"/>
      <c r="M24" s="140" t="str">
        <f>IF(K24-L24=0,"",K24-L24)</f>
        <v/>
      </c>
      <c r="N24" s="141" t="str">
        <f t="shared" si="2"/>
        <v/>
      </c>
      <c r="O24" s="225" t="str">
        <f t="shared" si="3"/>
        <v/>
      </c>
      <c r="Q24" s="139" t="s">
        <v>26</v>
      </c>
      <c r="R24" s="266">
        <f>days!AB17</f>
        <v>45194</v>
      </c>
      <c r="S24" s="140"/>
      <c r="T24" s="140"/>
      <c r="U24" s="140" t="str">
        <f>IF(S24-T24=0,"",S24-T24)</f>
        <v/>
      </c>
      <c r="V24" s="141" t="str">
        <f t="shared" si="4"/>
        <v/>
      </c>
      <c r="W24" s="225" t="str">
        <f t="shared" si="5"/>
        <v/>
      </c>
    </row>
    <row r="25" spans="1:23" s="3" customFormat="1" ht="15.95" customHeight="1" x14ac:dyDescent="0.3">
      <c r="A25" s="139" t="s">
        <v>27</v>
      </c>
      <c r="B25" s="266" t="str">
        <f>days!D17</f>
        <v/>
      </c>
      <c r="C25" s="140"/>
      <c r="D25" s="140"/>
      <c r="E25" s="140" t="str">
        <f t="shared" si="6"/>
        <v/>
      </c>
      <c r="F25" s="141" t="str">
        <f t="shared" si="0"/>
        <v/>
      </c>
      <c r="G25" s="225" t="str">
        <f t="shared" si="1"/>
        <v/>
      </c>
      <c r="I25" s="139" t="s">
        <v>27</v>
      </c>
      <c r="J25" s="266">
        <f>days!Q17</f>
        <v>45167</v>
      </c>
      <c r="K25" s="140"/>
      <c r="L25" s="140"/>
      <c r="M25" s="140" t="str">
        <f t="shared" si="7"/>
        <v/>
      </c>
      <c r="N25" s="141" t="str">
        <f t="shared" si="2"/>
        <v/>
      </c>
      <c r="O25" s="225" t="str">
        <f t="shared" si="3"/>
        <v/>
      </c>
      <c r="Q25" s="139" t="s">
        <v>27</v>
      </c>
      <c r="R25" s="266">
        <f>days!AD17</f>
        <v>45195</v>
      </c>
      <c r="S25" s="140"/>
      <c r="T25" s="140"/>
      <c r="U25" s="140" t="str">
        <f t="shared" si="8"/>
        <v/>
      </c>
      <c r="V25" s="141" t="str">
        <f t="shared" si="4"/>
        <v/>
      </c>
      <c r="W25" s="225" t="str">
        <f t="shared" si="5"/>
        <v/>
      </c>
    </row>
    <row r="26" spans="1:23" s="3" customFormat="1" ht="15.95" customHeight="1" x14ac:dyDescent="0.3">
      <c r="A26" s="139" t="s">
        <v>28</v>
      </c>
      <c r="B26" s="266" t="str">
        <f>days!F17</f>
        <v/>
      </c>
      <c r="C26" s="140"/>
      <c r="D26" s="140"/>
      <c r="E26" s="140" t="str">
        <f t="shared" si="6"/>
        <v/>
      </c>
      <c r="F26" s="141" t="str">
        <f t="shared" si="0"/>
        <v/>
      </c>
      <c r="G26" s="225" t="str">
        <f t="shared" si="1"/>
        <v/>
      </c>
      <c r="I26" s="139" t="s">
        <v>28</v>
      </c>
      <c r="J26" s="266">
        <f>days!S17</f>
        <v>45168</v>
      </c>
      <c r="K26" s="140"/>
      <c r="L26" s="140"/>
      <c r="M26" s="140" t="str">
        <f t="shared" si="7"/>
        <v/>
      </c>
      <c r="N26" s="141" t="str">
        <f t="shared" si="2"/>
        <v/>
      </c>
      <c r="O26" s="225" t="str">
        <f t="shared" si="3"/>
        <v/>
      </c>
      <c r="Q26" s="139" t="s">
        <v>28</v>
      </c>
      <c r="R26" s="266">
        <f>days!AF17</f>
        <v>45196</v>
      </c>
      <c r="S26" s="140"/>
      <c r="T26" s="140"/>
      <c r="U26" s="140" t="str">
        <f t="shared" si="8"/>
        <v/>
      </c>
      <c r="V26" s="141" t="str">
        <f t="shared" si="4"/>
        <v/>
      </c>
      <c r="W26" s="225" t="str">
        <f t="shared" si="5"/>
        <v/>
      </c>
    </row>
    <row r="27" spans="1:23" s="3" customFormat="1" ht="15.95" customHeight="1" x14ac:dyDescent="0.3">
      <c r="A27" s="139" t="s">
        <v>133</v>
      </c>
      <c r="B27" s="266" t="str">
        <f>days!H17</f>
        <v/>
      </c>
      <c r="C27" s="140"/>
      <c r="D27" s="140"/>
      <c r="E27" s="140" t="str">
        <f t="shared" si="6"/>
        <v/>
      </c>
      <c r="F27" s="141" t="str">
        <f t="shared" si="0"/>
        <v/>
      </c>
      <c r="G27" s="225" t="str">
        <f t="shared" si="1"/>
        <v/>
      </c>
      <c r="I27" s="139" t="s">
        <v>133</v>
      </c>
      <c r="J27" s="266">
        <f>days!U17</f>
        <v>45169</v>
      </c>
      <c r="K27" s="140"/>
      <c r="L27" s="140"/>
      <c r="M27" s="140" t="str">
        <f t="shared" si="7"/>
        <v/>
      </c>
      <c r="N27" s="141" t="str">
        <f t="shared" si="2"/>
        <v/>
      </c>
      <c r="O27" s="225" t="str">
        <f t="shared" si="3"/>
        <v/>
      </c>
      <c r="Q27" s="139" t="s">
        <v>133</v>
      </c>
      <c r="R27" s="266">
        <f>days!AH17</f>
        <v>45197</v>
      </c>
      <c r="S27" s="140"/>
      <c r="T27" s="140"/>
      <c r="U27" s="140" t="str">
        <f t="shared" si="8"/>
        <v/>
      </c>
      <c r="V27" s="141" t="str">
        <f t="shared" si="4"/>
        <v/>
      </c>
      <c r="W27" s="225" t="str">
        <f t="shared" si="5"/>
        <v/>
      </c>
    </row>
    <row r="28" spans="1:23" s="3" customFormat="1" ht="15.95" customHeight="1" thickBot="1" x14ac:dyDescent="0.35">
      <c r="A28" s="142" t="s">
        <v>30</v>
      </c>
      <c r="B28" s="267" t="str">
        <f>days!J17</f>
        <v/>
      </c>
      <c r="C28" s="143"/>
      <c r="D28" s="143"/>
      <c r="E28" s="227" t="str">
        <f t="shared" si="6"/>
        <v/>
      </c>
      <c r="F28" s="144" t="str">
        <f t="shared" si="0"/>
        <v/>
      </c>
      <c r="G28" s="226" t="str">
        <f t="shared" si="1"/>
        <v/>
      </c>
      <c r="I28" s="142" t="s">
        <v>30</v>
      </c>
      <c r="J28" s="267" t="str">
        <f>days!W17</f>
        <v/>
      </c>
      <c r="K28" s="143"/>
      <c r="L28" s="143"/>
      <c r="M28" s="227" t="str">
        <f t="shared" si="7"/>
        <v/>
      </c>
      <c r="N28" s="144" t="str">
        <f t="shared" si="2"/>
        <v/>
      </c>
      <c r="O28" s="226" t="str">
        <f t="shared" si="3"/>
        <v/>
      </c>
      <c r="Q28" s="142" t="s">
        <v>30</v>
      </c>
      <c r="R28" s="267">
        <f>days!AJ17</f>
        <v>45198</v>
      </c>
      <c r="S28" s="143"/>
      <c r="T28" s="143"/>
      <c r="U28" s="227" t="str">
        <f t="shared" si="8"/>
        <v/>
      </c>
      <c r="V28" s="144" t="str">
        <f t="shared" si="4"/>
        <v/>
      </c>
      <c r="W28" s="226" t="str">
        <f t="shared" si="5"/>
        <v/>
      </c>
    </row>
    <row r="29" spans="1:23" s="3" customFormat="1" ht="15.95" customHeight="1" x14ac:dyDescent="0.3">
      <c r="A29" s="145"/>
      <c r="B29" s="33"/>
      <c r="C29" s="140"/>
      <c r="D29" s="140"/>
      <c r="E29" s="140" t="str">
        <f>IF(C29-D29=0,"",C29-D29)</f>
        <v/>
      </c>
      <c r="F29" s="140"/>
      <c r="G29" s="225" t="str">
        <f t="shared" si="1"/>
        <v/>
      </c>
      <c r="H29" s="146"/>
      <c r="I29" s="145"/>
      <c r="J29" s="242"/>
      <c r="K29" s="140"/>
      <c r="L29" s="140"/>
      <c r="M29" s="140" t="str">
        <f>IF(K29-L29=0,"",K29-L29)</f>
        <v/>
      </c>
      <c r="N29" s="140"/>
      <c r="O29" s="225" t="str">
        <f t="shared" si="3"/>
        <v/>
      </c>
      <c r="P29" s="146"/>
      <c r="Q29" s="147"/>
      <c r="R29" s="148"/>
      <c r="S29" s="140"/>
      <c r="T29" s="140"/>
      <c r="U29" s="140" t="str">
        <f>IF(S29-T29=0,"",S29-T29)</f>
        <v/>
      </c>
      <c r="V29" s="141" t="str">
        <f t="shared" si="4"/>
        <v/>
      </c>
      <c r="W29" s="225" t="str">
        <f t="shared" si="5"/>
        <v/>
      </c>
    </row>
    <row r="30" spans="1:23" s="3" customFormat="1" ht="15.95" customHeight="1" thickBot="1" x14ac:dyDescent="0.35">
      <c r="A30" s="142"/>
      <c r="B30" s="27"/>
      <c r="C30" s="143"/>
      <c r="D30" s="143"/>
      <c r="E30" s="228" t="str">
        <f t="shared" si="6"/>
        <v/>
      </c>
      <c r="F30" s="143"/>
      <c r="G30" s="226" t="str">
        <f t="shared" si="1"/>
        <v/>
      </c>
      <c r="I30" s="142"/>
      <c r="J30" s="27"/>
      <c r="K30" s="143"/>
      <c r="L30" s="143"/>
      <c r="M30" s="228" t="str">
        <f t="shared" si="7"/>
        <v/>
      </c>
      <c r="N30" s="143"/>
      <c r="O30" s="226" t="str">
        <f t="shared" si="3"/>
        <v/>
      </c>
      <c r="Q30" s="139"/>
      <c r="S30" s="43"/>
      <c r="T30" s="143"/>
      <c r="U30" s="228" t="str">
        <f t="shared" si="8"/>
        <v/>
      </c>
      <c r="V30" s="149" t="str">
        <f t="shared" si="4"/>
        <v/>
      </c>
      <c r="W30" s="226" t="str">
        <f t="shared" si="5"/>
        <v/>
      </c>
    </row>
    <row r="31" spans="1:23" ht="32.25" thickBot="1" x14ac:dyDescent="0.25">
      <c r="A31" s="650">
        <f>DATE(days!$B$10,10,1)</f>
        <v>45200</v>
      </c>
      <c r="B31" s="651"/>
      <c r="C31" s="150" t="s">
        <v>128</v>
      </c>
      <c r="D31" s="150" t="s">
        <v>129</v>
      </c>
      <c r="E31" s="150" t="s">
        <v>130</v>
      </c>
      <c r="F31" s="151" t="s">
        <v>131</v>
      </c>
      <c r="G31" s="219" t="s">
        <v>132</v>
      </c>
      <c r="I31" s="650">
        <f>DATE(days!$B$10,11,1)</f>
        <v>45231</v>
      </c>
      <c r="J31" s="651"/>
      <c r="K31" s="150" t="s">
        <v>128</v>
      </c>
      <c r="L31" s="150" t="s">
        <v>129</v>
      </c>
      <c r="M31" s="150" t="s">
        <v>130</v>
      </c>
      <c r="N31" s="151" t="s">
        <v>131</v>
      </c>
      <c r="O31" s="219" t="s">
        <v>132</v>
      </c>
      <c r="Q31" s="650">
        <f>DATE(days!$B$10,12,1)</f>
        <v>45261</v>
      </c>
      <c r="R31" s="651"/>
      <c r="S31" s="152" t="s">
        <v>128</v>
      </c>
      <c r="T31" s="150" t="s">
        <v>129</v>
      </c>
      <c r="U31" s="150" t="s">
        <v>130</v>
      </c>
      <c r="V31" s="151" t="s">
        <v>131</v>
      </c>
      <c r="W31" s="219" t="s">
        <v>132</v>
      </c>
    </row>
    <row r="32" spans="1:23" s="3" customFormat="1" ht="15.95" customHeight="1" x14ac:dyDescent="0.3">
      <c r="A32" s="139" t="s">
        <v>26</v>
      </c>
      <c r="B32" s="266">
        <f>days!B23</f>
        <v>45201</v>
      </c>
      <c r="C32" s="140"/>
      <c r="D32" s="140"/>
      <c r="E32" s="140" t="str">
        <f>IF(C32-D32=0,"",C32-D32)</f>
        <v/>
      </c>
      <c r="F32" s="141" t="str">
        <f t="shared" ref="F32:F56" si="9">IF(C32&gt;0,E32/C32, "")</f>
        <v/>
      </c>
      <c r="G32" s="225" t="str">
        <f t="shared" ref="G32:G56" si="10">IF(C32&gt;0,IF(E32/C32&lt;0.75,"","a"),"")</f>
        <v/>
      </c>
      <c r="I32" s="139" t="s">
        <v>26</v>
      </c>
      <c r="J32" s="266" t="str">
        <f>days!O23</f>
        <v/>
      </c>
      <c r="K32" s="140"/>
      <c r="L32" s="140"/>
      <c r="M32" s="140" t="str">
        <f>IF(K32-L32=0,"",K32-L32)</f>
        <v/>
      </c>
      <c r="N32" s="141" t="str">
        <f t="shared" ref="N32:N56" si="11">IF(K32&gt;0,M32/K32, "")</f>
        <v/>
      </c>
      <c r="O32" s="225" t="str">
        <f t="shared" ref="O32:O56" si="12">IF(K32&gt;0,IF(M32/K32&lt;0.75,"","a"),"")</f>
        <v/>
      </c>
      <c r="Q32" s="139" t="s">
        <v>26</v>
      </c>
      <c r="R32" s="266" t="str">
        <f>days!AB23</f>
        <v/>
      </c>
      <c r="S32" s="140"/>
      <c r="T32" s="140"/>
      <c r="U32" s="140" t="str">
        <f>IF(S32-T32=0,"",S32-T32)</f>
        <v/>
      </c>
      <c r="V32" s="141" t="str">
        <f t="shared" ref="V32:V56" si="13">IF(S32&gt;0,U32/S32, "")</f>
        <v/>
      </c>
      <c r="W32" s="225" t="str">
        <f t="shared" ref="W32:W56" si="14">IF(S32&gt;0,IF(U32/S32&lt;0.75,"","a"),"")</f>
        <v/>
      </c>
    </row>
    <row r="33" spans="1:23" s="3" customFormat="1" ht="15.95" customHeight="1" x14ac:dyDescent="0.3">
      <c r="A33" s="139" t="s">
        <v>27</v>
      </c>
      <c r="B33" s="266">
        <f>days!D23</f>
        <v>45202</v>
      </c>
      <c r="C33" s="140"/>
      <c r="D33" s="140"/>
      <c r="E33" s="140" t="str">
        <f t="shared" ref="E33:E56" si="15">IF(C33-D33=0,"",C33-D33)</f>
        <v/>
      </c>
      <c r="F33" s="141" t="str">
        <f t="shared" si="9"/>
        <v/>
      </c>
      <c r="G33" s="225" t="str">
        <f t="shared" si="10"/>
        <v/>
      </c>
      <c r="I33" s="139" t="s">
        <v>27</v>
      </c>
      <c r="J33" s="266" t="str">
        <f>days!Q23</f>
        <v/>
      </c>
      <c r="K33" s="140"/>
      <c r="L33" s="140"/>
      <c r="M33" s="140" t="str">
        <f t="shared" ref="M33:M56" si="16">IF(K33-L33=0,"",K33-L33)</f>
        <v/>
      </c>
      <c r="N33" s="141" t="str">
        <f t="shared" si="11"/>
        <v/>
      </c>
      <c r="O33" s="225" t="str">
        <f t="shared" si="12"/>
        <v/>
      </c>
      <c r="Q33" s="139" t="s">
        <v>27</v>
      </c>
      <c r="R33" s="266" t="str">
        <f>days!AD23</f>
        <v/>
      </c>
      <c r="S33" s="140"/>
      <c r="T33" s="140"/>
      <c r="U33" s="140" t="str">
        <f t="shared" ref="U33:U56" si="17">IF(S33-T33=0,"",S33-T33)</f>
        <v/>
      </c>
      <c r="V33" s="141" t="str">
        <f t="shared" si="13"/>
        <v/>
      </c>
      <c r="W33" s="225" t="str">
        <f t="shared" si="14"/>
        <v/>
      </c>
    </row>
    <row r="34" spans="1:23" s="3" customFormat="1" ht="15.95" customHeight="1" x14ac:dyDescent="0.3">
      <c r="A34" s="139" t="s">
        <v>28</v>
      </c>
      <c r="B34" s="266">
        <f>days!F23</f>
        <v>45203</v>
      </c>
      <c r="C34" s="140"/>
      <c r="D34" s="140"/>
      <c r="E34" s="140" t="str">
        <f t="shared" si="15"/>
        <v/>
      </c>
      <c r="F34" s="141" t="str">
        <f t="shared" si="9"/>
        <v/>
      </c>
      <c r="G34" s="225" t="str">
        <f t="shared" si="10"/>
        <v/>
      </c>
      <c r="I34" s="139" t="s">
        <v>28</v>
      </c>
      <c r="J34" s="266">
        <f>days!S23</f>
        <v>45231</v>
      </c>
      <c r="K34" s="140"/>
      <c r="L34" s="140"/>
      <c r="M34" s="140" t="str">
        <f t="shared" si="16"/>
        <v/>
      </c>
      <c r="N34" s="141" t="str">
        <f t="shared" si="11"/>
        <v/>
      </c>
      <c r="O34" s="225" t="str">
        <f t="shared" si="12"/>
        <v/>
      </c>
      <c r="Q34" s="139" t="s">
        <v>28</v>
      </c>
      <c r="R34" s="266" t="str">
        <f>days!AF23</f>
        <v/>
      </c>
      <c r="S34" s="140"/>
      <c r="T34" s="140"/>
      <c r="U34" s="140" t="str">
        <f t="shared" si="17"/>
        <v/>
      </c>
      <c r="V34" s="141" t="str">
        <f t="shared" si="13"/>
        <v/>
      </c>
      <c r="W34" s="225" t="str">
        <f t="shared" si="14"/>
        <v/>
      </c>
    </row>
    <row r="35" spans="1:23" s="3" customFormat="1" ht="15.95" customHeight="1" x14ac:dyDescent="0.3">
      <c r="A35" s="139" t="s">
        <v>133</v>
      </c>
      <c r="B35" s="266">
        <f>days!H23</f>
        <v>45204</v>
      </c>
      <c r="C35" s="140"/>
      <c r="D35" s="140"/>
      <c r="E35" s="140" t="str">
        <f t="shared" si="15"/>
        <v/>
      </c>
      <c r="F35" s="141" t="str">
        <f t="shared" si="9"/>
        <v/>
      </c>
      <c r="G35" s="225" t="str">
        <f t="shared" si="10"/>
        <v/>
      </c>
      <c r="I35" s="139" t="s">
        <v>133</v>
      </c>
      <c r="J35" s="266">
        <f>days!U23</f>
        <v>45232</v>
      </c>
      <c r="K35" s="140"/>
      <c r="L35" s="140"/>
      <c r="M35" s="140" t="str">
        <f t="shared" si="16"/>
        <v/>
      </c>
      <c r="N35" s="141" t="str">
        <f t="shared" si="11"/>
        <v/>
      </c>
      <c r="O35" s="225" t="str">
        <f t="shared" si="12"/>
        <v/>
      </c>
      <c r="Q35" s="139" t="s">
        <v>133</v>
      </c>
      <c r="R35" s="266" t="str">
        <f>days!AH23</f>
        <v/>
      </c>
      <c r="S35" s="140"/>
      <c r="T35" s="140"/>
      <c r="U35" s="140" t="str">
        <f t="shared" si="17"/>
        <v/>
      </c>
      <c r="V35" s="141" t="str">
        <f t="shared" si="13"/>
        <v/>
      </c>
      <c r="W35" s="225" t="str">
        <f t="shared" si="14"/>
        <v/>
      </c>
    </row>
    <row r="36" spans="1:23" s="3" customFormat="1" ht="15.95" customHeight="1" thickBot="1" x14ac:dyDescent="0.35">
      <c r="A36" s="142" t="s">
        <v>30</v>
      </c>
      <c r="B36" s="267">
        <f>days!J23</f>
        <v>45205</v>
      </c>
      <c r="C36" s="143"/>
      <c r="D36" s="143"/>
      <c r="E36" s="227" t="str">
        <f t="shared" si="15"/>
        <v/>
      </c>
      <c r="F36" s="144" t="str">
        <f t="shared" si="9"/>
        <v/>
      </c>
      <c r="G36" s="226" t="str">
        <f t="shared" si="10"/>
        <v/>
      </c>
      <c r="I36" s="142" t="s">
        <v>30</v>
      </c>
      <c r="J36" s="267">
        <f>days!W23</f>
        <v>45233</v>
      </c>
      <c r="K36" s="143"/>
      <c r="L36" s="143"/>
      <c r="M36" s="227" t="str">
        <f t="shared" si="16"/>
        <v/>
      </c>
      <c r="N36" s="144" t="str">
        <f t="shared" si="11"/>
        <v/>
      </c>
      <c r="O36" s="226" t="str">
        <f t="shared" si="12"/>
        <v/>
      </c>
      <c r="Q36" s="142" t="s">
        <v>30</v>
      </c>
      <c r="R36" s="267">
        <f>days!AJ23</f>
        <v>45261</v>
      </c>
      <c r="S36" s="143"/>
      <c r="T36" s="143"/>
      <c r="U36" s="227" t="str">
        <f t="shared" si="17"/>
        <v/>
      </c>
      <c r="V36" s="144" t="str">
        <f t="shared" si="13"/>
        <v/>
      </c>
      <c r="W36" s="226" t="str">
        <f t="shared" si="14"/>
        <v/>
      </c>
    </row>
    <row r="37" spans="1:23" s="3" customFormat="1" ht="15.95" customHeight="1" x14ac:dyDescent="0.3">
      <c r="A37" s="139" t="s">
        <v>26</v>
      </c>
      <c r="B37" s="266">
        <f>days!B24</f>
        <v>45208</v>
      </c>
      <c r="C37" s="140"/>
      <c r="D37" s="140"/>
      <c r="E37" s="140" t="str">
        <f>IF(C37-D37=0,"",C37-D37)</f>
        <v/>
      </c>
      <c r="F37" s="141" t="str">
        <f t="shared" si="9"/>
        <v/>
      </c>
      <c r="G37" s="225" t="str">
        <f t="shared" si="10"/>
        <v/>
      </c>
      <c r="I37" s="139" t="s">
        <v>26</v>
      </c>
      <c r="J37" s="266">
        <f>days!O24</f>
        <v>45236</v>
      </c>
      <c r="K37" s="140"/>
      <c r="L37" s="140"/>
      <c r="M37" s="140" t="str">
        <f>IF(K37-L37=0,"",K37-L37)</f>
        <v/>
      </c>
      <c r="N37" s="141" t="str">
        <f t="shared" si="11"/>
        <v/>
      </c>
      <c r="O37" s="225" t="str">
        <f t="shared" si="12"/>
        <v/>
      </c>
      <c r="Q37" s="139" t="s">
        <v>26</v>
      </c>
      <c r="R37" s="266">
        <f>days!AB24</f>
        <v>45264</v>
      </c>
      <c r="S37" s="140"/>
      <c r="T37" s="140"/>
      <c r="U37" s="140" t="str">
        <f>IF(S37-T37=0,"",S37-T37)</f>
        <v/>
      </c>
      <c r="V37" s="141" t="str">
        <f t="shared" si="13"/>
        <v/>
      </c>
      <c r="W37" s="225" t="str">
        <f t="shared" si="14"/>
        <v/>
      </c>
    </row>
    <row r="38" spans="1:23" s="3" customFormat="1" ht="15.95" customHeight="1" x14ac:dyDescent="0.3">
      <c r="A38" s="139" t="s">
        <v>27</v>
      </c>
      <c r="B38" s="266">
        <f>days!D24</f>
        <v>45209</v>
      </c>
      <c r="C38" s="140"/>
      <c r="D38" s="140"/>
      <c r="E38" s="140" t="str">
        <f t="shared" si="15"/>
        <v/>
      </c>
      <c r="F38" s="141" t="str">
        <f t="shared" si="9"/>
        <v/>
      </c>
      <c r="G38" s="225" t="str">
        <f t="shared" si="10"/>
        <v/>
      </c>
      <c r="I38" s="139" t="s">
        <v>27</v>
      </c>
      <c r="J38" s="266">
        <f>days!Q24</f>
        <v>45237</v>
      </c>
      <c r="K38" s="140"/>
      <c r="L38" s="140"/>
      <c r="M38" s="140" t="str">
        <f t="shared" si="16"/>
        <v/>
      </c>
      <c r="N38" s="141" t="str">
        <f t="shared" si="11"/>
        <v/>
      </c>
      <c r="O38" s="225" t="str">
        <f t="shared" si="12"/>
        <v/>
      </c>
      <c r="Q38" s="139" t="s">
        <v>27</v>
      </c>
      <c r="R38" s="266">
        <f>days!AD24</f>
        <v>45265</v>
      </c>
      <c r="S38" s="140"/>
      <c r="T38" s="140"/>
      <c r="U38" s="140" t="str">
        <f t="shared" si="17"/>
        <v/>
      </c>
      <c r="V38" s="141" t="str">
        <f t="shared" si="13"/>
        <v/>
      </c>
      <c r="W38" s="225" t="str">
        <f t="shared" si="14"/>
        <v/>
      </c>
    </row>
    <row r="39" spans="1:23" s="3" customFormat="1" ht="15.95" customHeight="1" x14ac:dyDescent="0.3">
      <c r="A39" s="139" t="s">
        <v>28</v>
      </c>
      <c r="B39" s="266">
        <f>days!F24</f>
        <v>45210</v>
      </c>
      <c r="C39" s="140"/>
      <c r="D39" s="140"/>
      <c r="E39" s="140" t="str">
        <f t="shared" si="15"/>
        <v/>
      </c>
      <c r="F39" s="141" t="str">
        <f t="shared" si="9"/>
        <v/>
      </c>
      <c r="G39" s="225" t="str">
        <f t="shared" si="10"/>
        <v/>
      </c>
      <c r="I39" s="139" t="s">
        <v>28</v>
      </c>
      <c r="J39" s="266">
        <f>days!S24</f>
        <v>45238</v>
      </c>
      <c r="K39" s="140"/>
      <c r="L39" s="140"/>
      <c r="M39" s="140" t="str">
        <f t="shared" si="16"/>
        <v/>
      </c>
      <c r="N39" s="141" t="str">
        <f t="shared" si="11"/>
        <v/>
      </c>
      <c r="O39" s="225" t="str">
        <f t="shared" si="12"/>
        <v/>
      </c>
      <c r="Q39" s="139" t="s">
        <v>28</v>
      </c>
      <c r="R39" s="266">
        <f>days!AF24</f>
        <v>45266</v>
      </c>
      <c r="S39" s="140"/>
      <c r="T39" s="140"/>
      <c r="U39" s="140" t="str">
        <f t="shared" si="17"/>
        <v/>
      </c>
      <c r="V39" s="141" t="str">
        <f t="shared" si="13"/>
        <v/>
      </c>
      <c r="W39" s="225" t="str">
        <f t="shared" si="14"/>
        <v/>
      </c>
    </row>
    <row r="40" spans="1:23" s="3" customFormat="1" ht="15.95" customHeight="1" x14ac:dyDescent="0.3">
      <c r="A40" s="139" t="s">
        <v>133</v>
      </c>
      <c r="B40" s="266">
        <f>days!H24</f>
        <v>45211</v>
      </c>
      <c r="C40" s="140"/>
      <c r="D40" s="140"/>
      <c r="E40" s="140" t="str">
        <f t="shared" si="15"/>
        <v/>
      </c>
      <c r="F40" s="141" t="str">
        <f t="shared" si="9"/>
        <v/>
      </c>
      <c r="G40" s="225" t="str">
        <f t="shared" si="10"/>
        <v/>
      </c>
      <c r="I40" s="139" t="s">
        <v>133</v>
      </c>
      <c r="J40" s="266">
        <f>days!U24</f>
        <v>45239</v>
      </c>
      <c r="K40" s="140"/>
      <c r="L40" s="140"/>
      <c r="M40" s="140" t="str">
        <f t="shared" si="16"/>
        <v/>
      </c>
      <c r="N40" s="141" t="str">
        <f t="shared" si="11"/>
        <v/>
      </c>
      <c r="O40" s="225" t="str">
        <f t="shared" si="12"/>
        <v/>
      </c>
      <c r="Q40" s="139" t="s">
        <v>133</v>
      </c>
      <c r="R40" s="266">
        <f>days!AH24</f>
        <v>45267</v>
      </c>
      <c r="S40" s="140"/>
      <c r="T40" s="140"/>
      <c r="U40" s="140" t="str">
        <f t="shared" si="17"/>
        <v/>
      </c>
      <c r="V40" s="141" t="str">
        <f t="shared" si="13"/>
        <v/>
      </c>
      <c r="W40" s="225" t="str">
        <f t="shared" si="14"/>
        <v/>
      </c>
    </row>
    <row r="41" spans="1:23" s="3" customFormat="1" ht="15.95" customHeight="1" thickBot="1" x14ac:dyDescent="0.35">
      <c r="A41" s="142" t="s">
        <v>30</v>
      </c>
      <c r="B41" s="267">
        <f>days!J24</f>
        <v>45212</v>
      </c>
      <c r="C41" s="143"/>
      <c r="D41" s="143"/>
      <c r="E41" s="227" t="str">
        <f t="shared" si="15"/>
        <v/>
      </c>
      <c r="F41" s="144" t="str">
        <f t="shared" si="9"/>
        <v/>
      </c>
      <c r="G41" s="226" t="str">
        <f t="shared" si="10"/>
        <v/>
      </c>
      <c r="I41" s="142" t="s">
        <v>30</v>
      </c>
      <c r="J41" s="267">
        <f>days!W24</f>
        <v>45240</v>
      </c>
      <c r="K41" s="143"/>
      <c r="L41" s="143"/>
      <c r="M41" s="227" t="str">
        <f t="shared" si="16"/>
        <v/>
      </c>
      <c r="N41" s="144" t="str">
        <f t="shared" si="11"/>
        <v/>
      </c>
      <c r="O41" s="226" t="str">
        <f t="shared" si="12"/>
        <v/>
      </c>
      <c r="Q41" s="142" t="s">
        <v>30</v>
      </c>
      <c r="R41" s="267">
        <f>days!AJ24</f>
        <v>45268</v>
      </c>
      <c r="S41" s="143"/>
      <c r="T41" s="143"/>
      <c r="U41" s="227" t="str">
        <f t="shared" si="17"/>
        <v/>
      </c>
      <c r="V41" s="144" t="str">
        <f t="shared" si="13"/>
        <v/>
      </c>
      <c r="W41" s="226" t="str">
        <f t="shared" si="14"/>
        <v/>
      </c>
    </row>
    <row r="42" spans="1:23" s="3" customFormat="1" ht="15.95" customHeight="1" x14ac:dyDescent="0.3">
      <c r="A42" s="139" t="s">
        <v>26</v>
      </c>
      <c r="B42" s="266">
        <f>days!B25</f>
        <v>45215</v>
      </c>
      <c r="C42" s="140"/>
      <c r="D42" s="140"/>
      <c r="E42" s="140" t="str">
        <f>IF(C42-D42=0,"",C42-D42)</f>
        <v/>
      </c>
      <c r="F42" s="141" t="str">
        <f t="shared" si="9"/>
        <v/>
      </c>
      <c r="G42" s="225" t="str">
        <f t="shared" si="10"/>
        <v/>
      </c>
      <c r="I42" s="139" t="s">
        <v>26</v>
      </c>
      <c r="J42" s="266">
        <f>days!O25</f>
        <v>45243</v>
      </c>
      <c r="K42" s="140"/>
      <c r="L42" s="140"/>
      <c r="M42" s="140" t="str">
        <f>IF(K42-L42=0,"",K42-L42)</f>
        <v/>
      </c>
      <c r="N42" s="141" t="str">
        <f t="shared" si="11"/>
        <v/>
      </c>
      <c r="O42" s="225" t="str">
        <f t="shared" si="12"/>
        <v/>
      </c>
      <c r="Q42" s="139" t="s">
        <v>26</v>
      </c>
      <c r="R42" s="266">
        <f>days!AB25</f>
        <v>45271</v>
      </c>
      <c r="S42" s="140"/>
      <c r="T42" s="140"/>
      <c r="U42" s="140" t="str">
        <f>IF(S42-T42=0,"",S42-T42)</f>
        <v/>
      </c>
      <c r="V42" s="141" t="str">
        <f t="shared" si="13"/>
        <v/>
      </c>
      <c r="W42" s="225" t="str">
        <f t="shared" si="14"/>
        <v/>
      </c>
    </row>
    <row r="43" spans="1:23" s="3" customFormat="1" ht="15.95" customHeight="1" x14ac:dyDescent="0.3">
      <c r="A43" s="139" t="s">
        <v>27</v>
      </c>
      <c r="B43" s="266">
        <f>days!D25</f>
        <v>45216</v>
      </c>
      <c r="C43" s="140"/>
      <c r="D43" s="140"/>
      <c r="E43" s="140" t="str">
        <f t="shared" si="15"/>
        <v/>
      </c>
      <c r="F43" s="141" t="str">
        <f t="shared" si="9"/>
        <v/>
      </c>
      <c r="G43" s="225" t="str">
        <f t="shared" si="10"/>
        <v/>
      </c>
      <c r="I43" s="139" t="s">
        <v>27</v>
      </c>
      <c r="J43" s="266">
        <f>days!Q25</f>
        <v>45244</v>
      </c>
      <c r="K43" s="140"/>
      <c r="L43" s="140"/>
      <c r="M43" s="140" t="str">
        <f t="shared" si="16"/>
        <v/>
      </c>
      <c r="N43" s="141" t="str">
        <f t="shared" si="11"/>
        <v/>
      </c>
      <c r="O43" s="225" t="str">
        <f t="shared" si="12"/>
        <v/>
      </c>
      <c r="Q43" s="139" t="s">
        <v>27</v>
      </c>
      <c r="R43" s="266">
        <f>days!AD25</f>
        <v>45272</v>
      </c>
      <c r="S43" s="140"/>
      <c r="T43" s="140"/>
      <c r="U43" s="140" t="str">
        <f t="shared" si="17"/>
        <v/>
      </c>
      <c r="V43" s="141" t="str">
        <f t="shared" si="13"/>
        <v/>
      </c>
      <c r="W43" s="225" t="str">
        <f t="shared" si="14"/>
        <v/>
      </c>
    </row>
    <row r="44" spans="1:23" s="3" customFormat="1" ht="15.95" customHeight="1" x14ac:dyDescent="0.3">
      <c r="A44" s="139" t="s">
        <v>28</v>
      </c>
      <c r="B44" s="266">
        <f>days!F25</f>
        <v>45217</v>
      </c>
      <c r="C44" s="140"/>
      <c r="D44" s="140"/>
      <c r="E44" s="140" t="str">
        <f t="shared" si="15"/>
        <v/>
      </c>
      <c r="F44" s="141" t="str">
        <f t="shared" si="9"/>
        <v/>
      </c>
      <c r="G44" s="225" t="str">
        <f t="shared" si="10"/>
        <v/>
      </c>
      <c r="I44" s="139" t="s">
        <v>28</v>
      </c>
      <c r="J44" s="266">
        <f>days!S25</f>
        <v>45245</v>
      </c>
      <c r="K44" s="140"/>
      <c r="L44" s="140"/>
      <c r="M44" s="140" t="str">
        <f t="shared" si="16"/>
        <v/>
      </c>
      <c r="N44" s="141" t="str">
        <f t="shared" si="11"/>
        <v/>
      </c>
      <c r="O44" s="225" t="str">
        <f t="shared" si="12"/>
        <v/>
      </c>
      <c r="Q44" s="139" t="s">
        <v>28</v>
      </c>
      <c r="R44" s="266">
        <f>days!AF25</f>
        <v>45273</v>
      </c>
      <c r="S44" s="140"/>
      <c r="T44" s="140"/>
      <c r="U44" s="140" t="str">
        <f t="shared" si="17"/>
        <v/>
      </c>
      <c r="V44" s="141" t="str">
        <f t="shared" si="13"/>
        <v/>
      </c>
      <c r="W44" s="225" t="str">
        <f t="shared" si="14"/>
        <v/>
      </c>
    </row>
    <row r="45" spans="1:23" s="3" customFormat="1" ht="15.95" customHeight="1" x14ac:dyDescent="0.3">
      <c r="A45" s="139" t="s">
        <v>133</v>
      </c>
      <c r="B45" s="266">
        <f>days!H25</f>
        <v>45218</v>
      </c>
      <c r="C45" s="140"/>
      <c r="D45" s="140"/>
      <c r="E45" s="140" t="str">
        <f t="shared" si="15"/>
        <v/>
      </c>
      <c r="F45" s="141" t="str">
        <f t="shared" si="9"/>
        <v/>
      </c>
      <c r="G45" s="225" t="str">
        <f t="shared" si="10"/>
        <v/>
      </c>
      <c r="I45" s="139" t="s">
        <v>133</v>
      </c>
      <c r="J45" s="266">
        <f>days!U25</f>
        <v>45246</v>
      </c>
      <c r="K45" s="140"/>
      <c r="L45" s="140"/>
      <c r="M45" s="140" t="str">
        <f t="shared" si="16"/>
        <v/>
      </c>
      <c r="N45" s="141" t="str">
        <f t="shared" si="11"/>
        <v/>
      </c>
      <c r="O45" s="225" t="str">
        <f t="shared" si="12"/>
        <v/>
      </c>
      <c r="Q45" s="139" t="s">
        <v>133</v>
      </c>
      <c r="R45" s="266">
        <f>days!AH25</f>
        <v>45274</v>
      </c>
      <c r="S45" s="140"/>
      <c r="T45" s="140"/>
      <c r="U45" s="140" t="str">
        <f t="shared" si="17"/>
        <v/>
      </c>
      <c r="V45" s="141" t="str">
        <f t="shared" si="13"/>
        <v/>
      </c>
      <c r="W45" s="225" t="str">
        <f t="shared" si="14"/>
        <v/>
      </c>
    </row>
    <row r="46" spans="1:23" s="3" customFormat="1" ht="15.95" customHeight="1" thickBot="1" x14ac:dyDescent="0.35">
      <c r="A46" s="142" t="s">
        <v>30</v>
      </c>
      <c r="B46" s="267">
        <f>days!J25</f>
        <v>45219</v>
      </c>
      <c r="C46" s="143"/>
      <c r="D46" s="143"/>
      <c r="E46" s="227" t="str">
        <f t="shared" si="15"/>
        <v/>
      </c>
      <c r="F46" s="144" t="str">
        <f t="shared" si="9"/>
        <v/>
      </c>
      <c r="G46" s="226" t="str">
        <f t="shared" si="10"/>
        <v/>
      </c>
      <c r="I46" s="142" t="s">
        <v>30</v>
      </c>
      <c r="J46" s="267">
        <f>days!W25</f>
        <v>45247</v>
      </c>
      <c r="K46" s="143"/>
      <c r="L46" s="143"/>
      <c r="M46" s="227" t="str">
        <f t="shared" si="16"/>
        <v/>
      </c>
      <c r="N46" s="144" t="str">
        <f t="shared" si="11"/>
        <v/>
      </c>
      <c r="O46" s="226" t="str">
        <f t="shared" si="12"/>
        <v/>
      </c>
      <c r="Q46" s="142" t="s">
        <v>30</v>
      </c>
      <c r="R46" s="267">
        <f>days!AJ25</f>
        <v>45275</v>
      </c>
      <c r="S46" s="143"/>
      <c r="T46" s="143"/>
      <c r="U46" s="227" t="str">
        <f t="shared" si="17"/>
        <v/>
      </c>
      <c r="V46" s="144" t="str">
        <f t="shared" si="13"/>
        <v/>
      </c>
      <c r="W46" s="226" t="str">
        <f t="shared" si="14"/>
        <v/>
      </c>
    </row>
    <row r="47" spans="1:23" s="3" customFormat="1" ht="15.95" customHeight="1" x14ac:dyDescent="0.3">
      <c r="A47" s="139" t="s">
        <v>26</v>
      </c>
      <c r="B47" s="266">
        <f>days!B26</f>
        <v>45222</v>
      </c>
      <c r="C47" s="140"/>
      <c r="D47" s="140"/>
      <c r="E47" s="140" t="str">
        <f>IF(C47-D47=0,"",C47-D47)</f>
        <v/>
      </c>
      <c r="F47" s="141" t="str">
        <f t="shared" si="9"/>
        <v/>
      </c>
      <c r="G47" s="225" t="str">
        <f t="shared" si="10"/>
        <v/>
      </c>
      <c r="I47" s="139" t="s">
        <v>26</v>
      </c>
      <c r="J47" s="266">
        <f>days!O26</f>
        <v>45250</v>
      </c>
      <c r="K47" s="140"/>
      <c r="L47" s="140"/>
      <c r="M47" s="140" t="str">
        <f>IF(K47-L47=0,"",K47-L47)</f>
        <v/>
      </c>
      <c r="N47" s="141" t="str">
        <f t="shared" si="11"/>
        <v/>
      </c>
      <c r="O47" s="225" t="str">
        <f t="shared" si="12"/>
        <v/>
      </c>
      <c r="Q47" s="139" t="s">
        <v>26</v>
      </c>
      <c r="R47" s="266">
        <f>days!AB26</f>
        <v>45278</v>
      </c>
      <c r="S47" s="140"/>
      <c r="T47" s="140"/>
      <c r="U47" s="140" t="str">
        <f>IF(S47-T47=0,"",S47-T47)</f>
        <v/>
      </c>
      <c r="V47" s="141" t="str">
        <f t="shared" si="13"/>
        <v/>
      </c>
      <c r="W47" s="225" t="str">
        <f t="shared" si="14"/>
        <v/>
      </c>
    </row>
    <row r="48" spans="1:23" s="3" customFormat="1" ht="15.95" customHeight="1" x14ac:dyDescent="0.3">
      <c r="A48" s="139" t="s">
        <v>27</v>
      </c>
      <c r="B48" s="266">
        <f>days!D26</f>
        <v>45223</v>
      </c>
      <c r="C48" s="140"/>
      <c r="D48" s="140"/>
      <c r="E48" s="140" t="str">
        <f t="shared" si="15"/>
        <v/>
      </c>
      <c r="F48" s="141" t="str">
        <f t="shared" si="9"/>
        <v/>
      </c>
      <c r="G48" s="225" t="str">
        <f t="shared" si="10"/>
        <v/>
      </c>
      <c r="I48" s="139" t="s">
        <v>27</v>
      </c>
      <c r="J48" s="266">
        <f>days!Q26</f>
        <v>45251</v>
      </c>
      <c r="K48" s="140"/>
      <c r="L48" s="140"/>
      <c r="M48" s="140" t="str">
        <f t="shared" si="16"/>
        <v/>
      </c>
      <c r="N48" s="141" t="str">
        <f t="shared" si="11"/>
        <v/>
      </c>
      <c r="O48" s="225" t="str">
        <f t="shared" si="12"/>
        <v/>
      </c>
      <c r="Q48" s="139" t="s">
        <v>27</v>
      </c>
      <c r="R48" s="266">
        <f>days!AD26</f>
        <v>45279</v>
      </c>
      <c r="S48" s="140"/>
      <c r="T48" s="140"/>
      <c r="U48" s="140" t="str">
        <f t="shared" si="17"/>
        <v/>
      </c>
      <c r="V48" s="141" t="str">
        <f t="shared" si="13"/>
        <v/>
      </c>
      <c r="W48" s="225" t="str">
        <f t="shared" si="14"/>
        <v/>
      </c>
    </row>
    <row r="49" spans="1:23" s="3" customFormat="1" ht="15.95" customHeight="1" x14ac:dyDescent="0.3">
      <c r="A49" s="139" t="s">
        <v>28</v>
      </c>
      <c r="B49" s="266">
        <f>days!F26</f>
        <v>45224</v>
      </c>
      <c r="C49" s="140"/>
      <c r="D49" s="140"/>
      <c r="E49" s="140" t="str">
        <f t="shared" si="15"/>
        <v/>
      </c>
      <c r="F49" s="141" t="str">
        <f t="shared" si="9"/>
        <v/>
      </c>
      <c r="G49" s="225" t="str">
        <f t="shared" si="10"/>
        <v/>
      </c>
      <c r="I49" s="139" t="s">
        <v>28</v>
      </c>
      <c r="J49" s="266">
        <f>days!S26</f>
        <v>45252</v>
      </c>
      <c r="K49" s="140"/>
      <c r="L49" s="140"/>
      <c r="M49" s="140" t="str">
        <f t="shared" si="16"/>
        <v/>
      </c>
      <c r="N49" s="141" t="str">
        <f t="shared" si="11"/>
        <v/>
      </c>
      <c r="O49" s="225" t="str">
        <f t="shared" si="12"/>
        <v/>
      </c>
      <c r="Q49" s="139" t="s">
        <v>28</v>
      </c>
      <c r="R49" s="266">
        <f>days!AF26</f>
        <v>45280</v>
      </c>
      <c r="S49" s="140"/>
      <c r="T49" s="140"/>
      <c r="U49" s="140" t="str">
        <f t="shared" si="17"/>
        <v/>
      </c>
      <c r="V49" s="141" t="str">
        <f t="shared" si="13"/>
        <v/>
      </c>
      <c r="W49" s="225" t="str">
        <f t="shared" si="14"/>
        <v/>
      </c>
    </row>
    <row r="50" spans="1:23" s="3" customFormat="1" ht="15.95" customHeight="1" x14ac:dyDescent="0.3">
      <c r="A50" s="139" t="s">
        <v>133</v>
      </c>
      <c r="B50" s="266">
        <f>days!H26</f>
        <v>45225</v>
      </c>
      <c r="C50" s="140"/>
      <c r="D50" s="140"/>
      <c r="E50" s="140" t="str">
        <f t="shared" si="15"/>
        <v/>
      </c>
      <c r="F50" s="141" t="str">
        <f t="shared" si="9"/>
        <v/>
      </c>
      <c r="G50" s="225" t="str">
        <f t="shared" si="10"/>
        <v/>
      </c>
      <c r="I50" s="139" t="s">
        <v>133</v>
      </c>
      <c r="J50" s="266">
        <f>days!U26</f>
        <v>45253</v>
      </c>
      <c r="K50" s="140"/>
      <c r="L50" s="140"/>
      <c r="M50" s="140" t="str">
        <f t="shared" si="16"/>
        <v/>
      </c>
      <c r="N50" s="141" t="str">
        <f t="shared" si="11"/>
        <v/>
      </c>
      <c r="O50" s="225" t="str">
        <f t="shared" si="12"/>
        <v/>
      </c>
      <c r="Q50" s="139" t="s">
        <v>133</v>
      </c>
      <c r="R50" s="266">
        <f>days!AH26</f>
        <v>45281</v>
      </c>
      <c r="S50" s="140"/>
      <c r="T50" s="140"/>
      <c r="U50" s="140" t="str">
        <f t="shared" si="17"/>
        <v/>
      </c>
      <c r="V50" s="141" t="str">
        <f t="shared" si="13"/>
        <v/>
      </c>
      <c r="W50" s="225" t="str">
        <f t="shared" si="14"/>
        <v/>
      </c>
    </row>
    <row r="51" spans="1:23" s="3" customFormat="1" ht="15.95" customHeight="1" thickBot="1" x14ac:dyDescent="0.35">
      <c r="A51" s="142" t="s">
        <v>30</v>
      </c>
      <c r="B51" s="267">
        <f>days!J26</f>
        <v>45226</v>
      </c>
      <c r="C51" s="143"/>
      <c r="D51" s="143"/>
      <c r="E51" s="227" t="str">
        <f t="shared" si="15"/>
        <v/>
      </c>
      <c r="F51" s="144" t="str">
        <f t="shared" si="9"/>
        <v/>
      </c>
      <c r="G51" s="226" t="str">
        <f t="shared" si="10"/>
        <v/>
      </c>
      <c r="I51" s="142" t="s">
        <v>30</v>
      </c>
      <c r="J51" s="267">
        <f>days!W26</f>
        <v>45254</v>
      </c>
      <c r="K51" s="143"/>
      <c r="L51" s="143"/>
      <c r="M51" s="227" t="str">
        <f t="shared" si="16"/>
        <v/>
      </c>
      <c r="N51" s="144" t="str">
        <f t="shared" si="11"/>
        <v/>
      </c>
      <c r="O51" s="226" t="str">
        <f t="shared" si="12"/>
        <v/>
      </c>
      <c r="Q51" s="142" t="s">
        <v>30</v>
      </c>
      <c r="R51" s="267">
        <f>days!AJ26</f>
        <v>45282</v>
      </c>
      <c r="S51" s="143"/>
      <c r="T51" s="143"/>
      <c r="U51" s="227" t="str">
        <f t="shared" si="17"/>
        <v/>
      </c>
      <c r="V51" s="144" t="str">
        <f t="shared" si="13"/>
        <v/>
      </c>
      <c r="W51" s="226" t="str">
        <f t="shared" si="14"/>
        <v/>
      </c>
    </row>
    <row r="52" spans="1:23" s="3" customFormat="1" ht="15.95" customHeight="1" x14ac:dyDescent="0.3">
      <c r="A52" s="139" t="s">
        <v>26</v>
      </c>
      <c r="B52" s="266">
        <f>days!B27</f>
        <v>45229</v>
      </c>
      <c r="C52" s="140"/>
      <c r="D52" s="140"/>
      <c r="E52" s="140" t="str">
        <f>IF(C52-D52=0,"",C52-D52)</f>
        <v/>
      </c>
      <c r="F52" s="141" t="str">
        <f t="shared" si="9"/>
        <v/>
      </c>
      <c r="G52" s="225" t="str">
        <f t="shared" si="10"/>
        <v/>
      </c>
      <c r="I52" s="139" t="s">
        <v>26</v>
      </c>
      <c r="J52" s="266">
        <f>days!O27</f>
        <v>45257</v>
      </c>
      <c r="K52" s="140"/>
      <c r="L52" s="140"/>
      <c r="M52" s="140" t="str">
        <f>IF(K52-L52=0,"",K52-L52)</f>
        <v/>
      </c>
      <c r="N52" s="141" t="str">
        <f t="shared" si="11"/>
        <v/>
      </c>
      <c r="O52" s="225" t="str">
        <f t="shared" si="12"/>
        <v/>
      </c>
      <c r="Q52" s="139" t="s">
        <v>26</v>
      </c>
      <c r="R52" s="266">
        <f>days!AB27</f>
        <v>45285</v>
      </c>
      <c r="S52" s="140"/>
      <c r="T52" s="140"/>
      <c r="U52" s="140" t="str">
        <f>IF(S52-T52=0,"",S52-T52)</f>
        <v/>
      </c>
      <c r="V52" s="141" t="str">
        <f t="shared" si="13"/>
        <v/>
      </c>
      <c r="W52" s="225" t="str">
        <f t="shared" si="14"/>
        <v/>
      </c>
    </row>
    <row r="53" spans="1:23" s="3" customFormat="1" ht="15.95" customHeight="1" x14ac:dyDescent="0.3">
      <c r="A53" s="139" t="s">
        <v>27</v>
      </c>
      <c r="B53" s="266">
        <f>days!D27</f>
        <v>45230</v>
      </c>
      <c r="C53" s="140"/>
      <c r="D53" s="140"/>
      <c r="E53" s="140" t="str">
        <f t="shared" si="15"/>
        <v/>
      </c>
      <c r="F53" s="141" t="str">
        <f t="shared" si="9"/>
        <v/>
      </c>
      <c r="G53" s="225" t="str">
        <f t="shared" si="10"/>
        <v/>
      </c>
      <c r="I53" s="139" t="s">
        <v>27</v>
      </c>
      <c r="J53" s="266">
        <f>days!Q27</f>
        <v>45258</v>
      </c>
      <c r="K53" s="140"/>
      <c r="L53" s="140"/>
      <c r="M53" s="140" t="str">
        <f t="shared" si="16"/>
        <v/>
      </c>
      <c r="N53" s="141" t="str">
        <f t="shared" si="11"/>
        <v/>
      </c>
      <c r="O53" s="225" t="str">
        <f t="shared" si="12"/>
        <v/>
      </c>
      <c r="Q53" s="139" t="s">
        <v>27</v>
      </c>
      <c r="R53" s="266">
        <f>days!AD27</f>
        <v>45286</v>
      </c>
      <c r="S53" s="140"/>
      <c r="T53" s="140"/>
      <c r="U53" s="140" t="str">
        <f t="shared" si="17"/>
        <v/>
      </c>
      <c r="V53" s="141" t="str">
        <f t="shared" si="13"/>
        <v/>
      </c>
      <c r="W53" s="225" t="str">
        <f t="shared" si="14"/>
        <v/>
      </c>
    </row>
    <row r="54" spans="1:23" s="3" customFormat="1" ht="15.95" customHeight="1" x14ac:dyDescent="0.3">
      <c r="A54" s="139" t="s">
        <v>28</v>
      </c>
      <c r="B54" s="266" t="str">
        <f>days!F27</f>
        <v/>
      </c>
      <c r="C54" s="140"/>
      <c r="D54" s="140"/>
      <c r="E54" s="140" t="str">
        <f t="shared" si="15"/>
        <v/>
      </c>
      <c r="F54" s="141" t="str">
        <f t="shared" si="9"/>
        <v/>
      </c>
      <c r="G54" s="225" t="str">
        <f t="shared" si="10"/>
        <v/>
      </c>
      <c r="I54" s="139" t="s">
        <v>28</v>
      </c>
      <c r="J54" s="266">
        <f>days!S27</f>
        <v>45259</v>
      </c>
      <c r="K54" s="140"/>
      <c r="L54" s="140"/>
      <c r="M54" s="140" t="str">
        <f t="shared" si="16"/>
        <v/>
      </c>
      <c r="N54" s="141" t="str">
        <f t="shared" si="11"/>
        <v/>
      </c>
      <c r="O54" s="225" t="str">
        <f t="shared" si="12"/>
        <v/>
      </c>
      <c r="Q54" s="139" t="s">
        <v>28</v>
      </c>
      <c r="R54" s="266">
        <f>days!AF27</f>
        <v>45287</v>
      </c>
      <c r="S54" s="140"/>
      <c r="T54" s="140"/>
      <c r="U54" s="140" t="str">
        <f t="shared" si="17"/>
        <v/>
      </c>
      <c r="V54" s="141" t="str">
        <f t="shared" si="13"/>
        <v/>
      </c>
      <c r="W54" s="225" t="str">
        <f t="shared" si="14"/>
        <v/>
      </c>
    </row>
    <row r="55" spans="1:23" s="3" customFormat="1" ht="15.95" customHeight="1" x14ac:dyDescent="0.3">
      <c r="A55" s="139" t="s">
        <v>133</v>
      </c>
      <c r="B55" s="266" t="str">
        <f>days!H27</f>
        <v/>
      </c>
      <c r="C55" s="140"/>
      <c r="D55" s="140"/>
      <c r="E55" s="140" t="str">
        <f t="shared" si="15"/>
        <v/>
      </c>
      <c r="F55" s="141" t="str">
        <f t="shared" si="9"/>
        <v/>
      </c>
      <c r="G55" s="225" t="str">
        <f t="shared" si="10"/>
        <v/>
      </c>
      <c r="I55" s="139" t="s">
        <v>133</v>
      </c>
      <c r="J55" s="266">
        <f>days!U27</f>
        <v>45260</v>
      </c>
      <c r="K55" s="140"/>
      <c r="L55" s="140"/>
      <c r="M55" s="140" t="str">
        <f t="shared" si="16"/>
        <v/>
      </c>
      <c r="N55" s="141" t="str">
        <f t="shared" si="11"/>
        <v/>
      </c>
      <c r="O55" s="225" t="str">
        <f t="shared" si="12"/>
        <v/>
      </c>
      <c r="Q55" s="139" t="s">
        <v>133</v>
      </c>
      <c r="R55" s="266">
        <f>days!AH27</f>
        <v>45288</v>
      </c>
      <c r="S55" s="140"/>
      <c r="T55" s="140"/>
      <c r="U55" s="140" t="str">
        <f t="shared" si="17"/>
        <v/>
      </c>
      <c r="V55" s="141" t="str">
        <f t="shared" si="13"/>
        <v/>
      </c>
      <c r="W55" s="225" t="str">
        <f t="shared" si="14"/>
        <v/>
      </c>
    </row>
    <row r="56" spans="1:23" s="3" customFormat="1" ht="15.95" customHeight="1" thickBot="1" x14ac:dyDescent="0.35">
      <c r="A56" s="142" t="s">
        <v>30</v>
      </c>
      <c r="B56" s="267" t="str">
        <f>days!J27</f>
        <v/>
      </c>
      <c r="C56" s="143"/>
      <c r="D56" s="143"/>
      <c r="E56" s="227" t="str">
        <f t="shared" si="15"/>
        <v/>
      </c>
      <c r="F56" s="144" t="str">
        <f t="shared" si="9"/>
        <v/>
      </c>
      <c r="G56" s="226" t="str">
        <f t="shared" si="10"/>
        <v/>
      </c>
      <c r="I56" s="142" t="s">
        <v>30</v>
      </c>
      <c r="J56" s="267" t="str">
        <f>days!W27</f>
        <v/>
      </c>
      <c r="K56" s="143"/>
      <c r="L56" s="143"/>
      <c r="M56" s="227" t="str">
        <f t="shared" si="16"/>
        <v/>
      </c>
      <c r="N56" s="144" t="str">
        <f t="shared" si="11"/>
        <v/>
      </c>
      <c r="O56" s="226" t="str">
        <f t="shared" si="12"/>
        <v/>
      </c>
      <c r="Q56" s="142" t="s">
        <v>30</v>
      </c>
      <c r="R56" s="267">
        <f>days!AJ27</f>
        <v>45289</v>
      </c>
      <c r="S56" s="143"/>
      <c r="T56" s="143"/>
      <c r="U56" s="227" t="str">
        <f t="shared" si="17"/>
        <v/>
      </c>
      <c r="V56" s="144" t="str">
        <f t="shared" si="13"/>
        <v/>
      </c>
      <c r="W56" s="226" t="str">
        <f t="shared" si="14"/>
        <v/>
      </c>
    </row>
    <row r="57" spans="1:23" s="3" customFormat="1" ht="12.75" customHeight="1" thickBot="1" x14ac:dyDescent="0.25">
      <c r="A57" s="42" t="s">
        <v>134</v>
      </c>
      <c r="B57" s="32"/>
      <c r="C57" s="32"/>
      <c r="D57" s="32"/>
      <c r="E57" s="32"/>
      <c r="F57" s="32"/>
      <c r="G57" s="153"/>
      <c r="Q57" s="154"/>
      <c r="W57" s="28"/>
    </row>
    <row r="58" spans="1:23" ht="24" customHeight="1" thickBot="1" x14ac:dyDescent="0.4">
      <c r="A58" s="678" t="str">
        <f>A1</f>
        <v>2023-2024 Enrollment and Absences - Proof of 75% Required Attendance</v>
      </c>
      <c r="B58" s="679"/>
      <c r="C58" s="679"/>
      <c r="D58" s="679"/>
      <c r="E58" s="679"/>
      <c r="F58" s="679"/>
      <c r="G58" s="679"/>
      <c r="H58" s="679"/>
      <c r="I58" s="679"/>
      <c r="J58" s="679"/>
      <c r="K58" s="679"/>
      <c r="L58" s="679"/>
      <c r="M58" s="680"/>
      <c r="N58" s="132" t="s">
        <v>125</v>
      </c>
      <c r="O58" s="676" t="str">
        <f>IF(O1="","",O1)</f>
        <v/>
      </c>
      <c r="P58" s="676"/>
      <c r="Q58" s="676"/>
      <c r="R58" s="676"/>
      <c r="S58" s="677"/>
      <c r="T58" s="135" t="s">
        <v>126</v>
      </c>
      <c r="U58" s="676" t="str">
        <f>IF(U1="","",U1)</f>
        <v/>
      </c>
      <c r="V58" s="676"/>
      <c r="W58" s="677"/>
    </row>
    <row r="59" spans="1:23" ht="15.95" customHeight="1" thickBot="1" x14ac:dyDescent="0.25">
      <c r="V59" s="155"/>
      <c r="W59" s="156" t="s">
        <v>135</v>
      </c>
    </row>
    <row r="60" spans="1:23" ht="32.25" customHeight="1" thickBot="1" x14ac:dyDescent="0.25">
      <c r="A60" s="650">
        <f>DATE(days!$B$10+1,1,1)</f>
        <v>45292</v>
      </c>
      <c r="B60" s="651"/>
      <c r="C60" s="137" t="s">
        <v>128</v>
      </c>
      <c r="D60" s="137" t="s">
        <v>129</v>
      </c>
      <c r="E60" s="137" t="s">
        <v>130</v>
      </c>
      <c r="F60" s="138" t="s">
        <v>131</v>
      </c>
      <c r="G60" s="218" t="s">
        <v>132</v>
      </c>
      <c r="I60" s="650">
        <f>DATE(days!$B$10+1,2,1)</f>
        <v>45323</v>
      </c>
      <c r="J60" s="651"/>
      <c r="K60" s="137" t="s">
        <v>128</v>
      </c>
      <c r="L60" s="137" t="s">
        <v>129</v>
      </c>
      <c r="M60" s="137" t="s">
        <v>130</v>
      </c>
      <c r="N60" s="138" t="s">
        <v>131</v>
      </c>
      <c r="O60" s="218" t="s">
        <v>132</v>
      </c>
      <c r="Q60" s="650">
        <f>DATE(days!$B$10+1,3,1)</f>
        <v>45352</v>
      </c>
      <c r="R60" s="651"/>
      <c r="S60" s="137" t="s">
        <v>128</v>
      </c>
      <c r="T60" s="137" t="s">
        <v>129</v>
      </c>
      <c r="U60" s="137" t="s">
        <v>130</v>
      </c>
      <c r="V60" s="138" t="s">
        <v>131</v>
      </c>
      <c r="W60" s="218" t="s">
        <v>132</v>
      </c>
    </row>
    <row r="61" spans="1:23" s="3" customFormat="1" ht="15.95" customHeight="1" x14ac:dyDescent="0.3">
      <c r="A61" s="139" t="s">
        <v>26</v>
      </c>
      <c r="B61" s="266">
        <f>days!B33</f>
        <v>45292</v>
      </c>
      <c r="C61" s="140"/>
      <c r="D61" s="140"/>
      <c r="E61" s="140" t="str">
        <f>IF(C61-D61=0,"",C61-D61)</f>
        <v/>
      </c>
      <c r="F61" s="141" t="str">
        <f t="shared" ref="F61:F85" si="18">IF(C61&gt;0,E61/C61, "")</f>
        <v/>
      </c>
      <c r="G61" s="225" t="str">
        <f t="shared" ref="G61:G85" si="19">IF(C61&gt;0,IF(E61/C61&lt;0.75,"","a"),"")</f>
        <v/>
      </c>
      <c r="I61" s="139" t="s">
        <v>26</v>
      </c>
      <c r="J61" s="266" t="str">
        <f>days!O33</f>
        <v/>
      </c>
      <c r="K61" s="140"/>
      <c r="L61" s="140"/>
      <c r="M61" s="140" t="str">
        <f>IF(K61-L61=0,"",K61-L61)</f>
        <v/>
      </c>
      <c r="N61" s="141" t="str">
        <f t="shared" ref="N61:N85" si="20">IF(K61&gt;0,M61/K61, "")</f>
        <v/>
      </c>
      <c r="O61" s="225" t="str">
        <f t="shared" ref="O61:O85" si="21">IF(K61&gt;0,IF(M61/K61&lt;0.75,"","a"),"")</f>
        <v/>
      </c>
      <c r="Q61" s="139" t="s">
        <v>26</v>
      </c>
      <c r="R61" s="266" t="str">
        <f>days!AB33</f>
        <v/>
      </c>
      <c r="S61" s="140"/>
      <c r="T61" s="140"/>
      <c r="U61" s="140" t="str">
        <f>IF(S61-T61=0,"",S61-T61)</f>
        <v/>
      </c>
      <c r="V61" s="141" t="str">
        <f t="shared" ref="V61:V85" si="22">IF(S61&gt;0,U61/S61, "")</f>
        <v/>
      </c>
      <c r="W61" s="225" t="str">
        <f t="shared" ref="W61:W85" si="23">IF(S61&gt;0,IF(U61/S61&lt;0.75,"","a"),"")</f>
        <v/>
      </c>
    </row>
    <row r="62" spans="1:23" s="3" customFormat="1" ht="15.95" customHeight="1" x14ac:dyDescent="0.3">
      <c r="A62" s="139" t="s">
        <v>27</v>
      </c>
      <c r="B62" s="266">
        <f>days!D33</f>
        <v>45293</v>
      </c>
      <c r="C62" s="140"/>
      <c r="D62" s="140"/>
      <c r="E62" s="140" t="str">
        <f t="shared" ref="E62:E85" si="24">IF(C62-D62=0,"",C62-D62)</f>
        <v/>
      </c>
      <c r="F62" s="141" t="str">
        <f t="shared" si="18"/>
        <v/>
      </c>
      <c r="G62" s="225" t="str">
        <f t="shared" si="19"/>
        <v/>
      </c>
      <c r="I62" s="139" t="s">
        <v>27</v>
      </c>
      <c r="J62" s="266" t="str">
        <f>days!Q33</f>
        <v/>
      </c>
      <c r="K62" s="140"/>
      <c r="L62" s="140"/>
      <c r="M62" s="140" t="str">
        <f t="shared" ref="M62:M85" si="25">IF(K62-L62=0,"",K62-L62)</f>
        <v/>
      </c>
      <c r="N62" s="141" t="str">
        <f t="shared" si="20"/>
        <v/>
      </c>
      <c r="O62" s="225" t="str">
        <f t="shared" si="21"/>
        <v/>
      </c>
      <c r="Q62" s="139" t="s">
        <v>27</v>
      </c>
      <c r="R62" s="266" t="str">
        <f>days!AD33</f>
        <v/>
      </c>
      <c r="S62" s="140"/>
      <c r="T62" s="140"/>
      <c r="U62" s="140" t="str">
        <f t="shared" ref="U62:U85" si="26">IF(S62-T62=0,"",S62-T62)</f>
        <v/>
      </c>
      <c r="V62" s="141" t="str">
        <f t="shared" si="22"/>
        <v/>
      </c>
      <c r="W62" s="225" t="str">
        <f t="shared" si="23"/>
        <v/>
      </c>
    </row>
    <row r="63" spans="1:23" s="3" customFormat="1" ht="15.95" customHeight="1" x14ac:dyDescent="0.3">
      <c r="A63" s="139" t="s">
        <v>28</v>
      </c>
      <c r="B63" s="266">
        <f>days!F33</f>
        <v>45294</v>
      </c>
      <c r="C63" s="140"/>
      <c r="D63" s="140"/>
      <c r="E63" s="140" t="str">
        <f t="shared" si="24"/>
        <v/>
      </c>
      <c r="F63" s="141" t="str">
        <f t="shared" si="18"/>
        <v/>
      </c>
      <c r="G63" s="225" t="str">
        <f t="shared" si="19"/>
        <v/>
      </c>
      <c r="I63" s="139" t="s">
        <v>28</v>
      </c>
      <c r="J63" s="266" t="str">
        <f>days!S33</f>
        <v/>
      </c>
      <c r="K63" s="140"/>
      <c r="L63" s="140"/>
      <c r="M63" s="140" t="str">
        <f t="shared" si="25"/>
        <v/>
      </c>
      <c r="N63" s="141" t="str">
        <f t="shared" si="20"/>
        <v/>
      </c>
      <c r="O63" s="225" t="str">
        <f t="shared" si="21"/>
        <v/>
      </c>
      <c r="Q63" s="139" t="s">
        <v>28</v>
      </c>
      <c r="R63" s="266" t="str">
        <f>days!AF33</f>
        <v/>
      </c>
      <c r="S63" s="140"/>
      <c r="T63" s="140"/>
      <c r="U63" s="140" t="str">
        <f t="shared" si="26"/>
        <v/>
      </c>
      <c r="V63" s="141" t="str">
        <f t="shared" si="22"/>
        <v/>
      </c>
      <c r="W63" s="225" t="str">
        <f t="shared" si="23"/>
        <v/>
      </c>
    </row>
    <row r="64" spans="1:23" s="3" customFormat="1" ht="15.95" customHeight="1" x14ac:dyDescent="0.3">
      <c r="A64" s="139" t="s">
        <v>133</v>
      </c>
      <c r="B64" s="266">
        <f>days!H33</f>
        <v>45295</v>
      </c>
      <c r="C64" s="140"/>
      <c r="D64" s="140"/>
      <c r="E64" s="140" t="str">
        <f t="shared" si="24"/>
        <v/>
      </c>
      <c r="F64" s="141" t="str">
        <f t="shared" si="18"/>
        <v/>
      </c>
      <c r="G64" s="225" t="str">
        <f t="shared" si="19"/>
        <v/>
      </c>
      <c r="I64" s="139" t="s">
        <v>133</v>
      </c>
      <c r="J64" s="266">
        <f>days!U33</f>
        <v>45323</v>
      </c>
      <c r="K64" s="140"/>
      <c r="L64" s="140"/>
      <c r="M64" s="140" t="str">
        <f t="shared" si="25"/>
        <v/>
      </c>
      <c r="N64" s="141" t="str">
        <f t="shared" si="20"/>
        <v/>
      </c>
      <c r="O64" s="225" t="str">
        <f t="shared" si="21"/>
        <v/>
      </c>
      <c r="Q64" s="139" t="s">
        <v>133</v>
      </c>
      <c r="R64" s="266" t="str">
        <f>days!AH33</f>
        <v/>
      </c>
      <c r="S64" s="140"/>
      <c r="T64" s="140"/>
      <c r="U64" s="140" t="str">
        <f t="shared" si="26"/>
        <v/>
      </c>
      <c r="V64" s="141" t="str">
        <f t="shared" si="22"/>
        <v/>
      </c>
      <c r="W64" s="225" t="str">
        <f t="shared" si="23"/>
        <v/>
      </c>
    </row>
    <row r="65" spans="1:23" s="3" customFormat="1" ht="15.95" customHeight="1" thickBot="1" x14ac:dyDescent="0.35">
      <c r="A65" s="142" t="s">
        <v>30</v>
      </c>
      <c r="B65" s="267">
        <f>days!J33</f>
        <v>45296</v>
      </c>
      <c r="C65" s="143"/>
      <c r="D65" s="143"/>
      <c r="E65" s="227" t="str">
        <f t="shared" si="24"/>
        <v/>
      </c>
      <c r="F65" s="144" t="str">
        <f t="shared" si="18"/>
        <v/>
      </c>
      <c r="G65" s="226" t="str">
        <f t="shared" si="19"/>
        <v/>
      </c>
      <c r="I65" s="142" t="s">
        <v>30</v>
      </c>
      <c r="J65" s="267">
        <f>days!W33</f>
        <v>45324</v>
      </c>
      <c r="K65" s="143"/>
      <c r="L65" s="143"/>
      <c r="M65" s="227" t="str">
        <f t="shared" si="25"/>
        <v/>
      </c>
      <c r="N65" s="144" t="str">
        <f t="shared" si="20"/>
        <v/>
      </c>
      <c r="O65" s="226" t="str">
        <f t="shared" si="21"/>
        <v/>
      </c>
      <c r="Q65" s="142" t="s">
        <v>30</v>
      </c>
      <c r="R65" s="267">
        <f>days!AJ33</f>
        <v>45352</v>
      </c>
      <c r="S65" s="143"/>
      <c r="T65" s="143"/>
      <c r="U65" s="227" t="str">
        <f t="shared" si="26"/>
        <v/>
      </c>
      <c r="V65" s="144" t="str">
        <f t="shared" si="22"/>
        <v/>
      </c>
      <c r="W65" s="226" t="str">
        <f t="shared" si="23"/>
        <v/>
      </c>
    </row>
    <row r="66" spans="1:23" s="3" customFormat="1" ht="15.95" customHeight="1" x14ac:dyDescent="0.3">
      <c r="A66" s="139" t="s">
        <v>26</v>
      </c>
      <c r="B66" s="266">
        <f>days!B34</f>
        <v>45299</v>
      </c>
      <c r="C66" s="140"/>
      <c r="D66" s="140"/>
      <c r="E66" s="140" t="str">
        <f>IF(C66-D66=0,"",C66-D66)</f>
        <v/>
      </c>
      <c r="F66" s="141" t="str">
        <f t="shared" si="18"/>
        <v/>
      </c>
      <c r="G66" s="225" t="str">
        <f t="shared" si="19"/>
        <v/>
      </c>
      <c r="I66" s="139" t="s">
        <v>26</v>
      </c>
      <c r="J66" s="266">
        <f>days!O34</f>
        <v>45327</v>
      </c>
      <c r="K66" s="140"/>
      <c r="L66" s="140"/>
      <c r="M66" s="140" t="str">
        <f>IF(K66-L66=0,"",K66-L66)</f>
        <v/>
      </c>
      <c r="N66" s="141" t="str">
        <f t="shared" si="20"/>
        <v/>
      </c>
      <c r="O66" s="225" t="str">
        <f t="shared" si="21"/>
        <v/>
      </c>
      <c r="Q66" s="139" t="s">
        <v>26</v>
      </c>
      <c r="R66" s="266">
        <f>days!AB34</f>
        <v>45355</v>
      </c>
      <c r="S66" s="140"/>
      <c r="T66" s="140"/>
      <c r="U66" s="140" t="str">
        <f>IF(S66-T66=0,"",S66-T66)</f>
        <v/>
      </c>
      <c r="V66" s="141" t="str">
        <f t="shared" si="22"/>
        <v/>
      </c>
      <c r="W66" s="225" t="str">
        <f t="shared" si="23"/>
        <v/>
      </c>
    </row>
    <row r="67" spans="1:23" s="3" customFormat="1" ht="15.95" customHeight="1" x14ac:dyDescent="0.3">
      <c r="A67" s="139" t="s">
        <v>27</v>
      </c>
      <c r="B67" s="266">
        <f>days!D34</f>
        <v>45300</v>
      </c>
      <c r="C67" s="140"/>
      <c r="D67" s="140"/>
      <c r="E67" s="140" t="str">
        <f t="shared" si="24"/>
        <v/>
      </c>
      <c r="F67" s="141" t="str">
        <f t="shared" si="18"/>
        <v/>
      </c>
      <c r="G67" s="225" t="str">
        <f t="shared" si="19"/>
        <v/>
      </c>
      <c r="I67" s="139" t="s">
        <v>27</v>
      </c>
      <c r="J67" s="266">
        <f>days!Q34</f>
        <v>45328</v>
      </c>
      <c r="K67" s="140"/>
      <c r="L67" s="140"/>
      <c r="M67" s="140" t="str">
        <f t="shared" si="25"/>
        <v/>
      </c>
      <c r="N67" s="141" t="str">
        <f t="shared" si="20"/>
        <v/>
      </c>
      <c r="O67" s="225" t="str">
        <f t="shared" si="21"/>
        <v/>
      </c>
      <c r="Q67" s="139" t="s">
        <v>27</v>
      </c>
      <c r="R67" s="266">
        <f>days!AD34</f>
        <v>45356</v>
      </c>
      <c r="S67" s="140"/>
      <c r="T67" s="140"/>
      <c r="U67" s="140" t="str">
        <f t="shared" si="26"/>
        <v/>
      </c>
      <c r="V67" s="141" t="str">
        <f t="shared" si="22"/>
        <v/>
      </c>
      <c r="W67" s="225" t="str">
        <f t="shared" si="23"/>
        <v/>
      </c>
    </row>
    <row r="68" spans="1:23" s="3" customFormat="1" ht="15.95" customHeight="1" x14ac:dyDescent="0.3">
      <c r="A68" s="139" t="s">
        <v>28</v>
      </c>
      <c r="B68" s="266">
        <f>days!F34</f>
        <v>45301</v>
      </c>
      <c r="C68" s="140"/>
      <c r="D68" s="140"/>
      <c r="E68" s="140" t="str">
        <f t="shared" si="24"/>
        <v/>
      </c>
      <c r="F68" s="141" t="str">
        <f t="shared" si="18"/>
        <v/>
      </c>
      <c r="G68" s="225" t="str">
        <f t="shared" si="19"/>
        <v/>
      </c>
      <c r="I68" s="139" t="s">
        <v>28</v>
      </c>
      <c r="J68" s="266">
        <f>days!S34</f>
        <v>45329</v>
      </c>
      <c r="K68" s="140"/>
      <c r="L68" s="140"/>
      <c r="M68" s="140" t="str">
        <f t="shared" si="25"/>
        <v/>
      </c>
      <c r="N68" s="141" t="str">
        <f t="shared" si="20"/>
        <v/>
      </c>
      <c r="O68" s="225" t="str">
        <f t="shared" si="21"/>
        <v/>
      </c>
      <c r="Q68" s="139" t="s">
        <v>28</v>
      </c>
      <c r="R68" s="266">
        <f>days!AF34</f>
        <v>45357</v>
      </c>
      <c r="S68" s="140"/>
      <c r="T68" s="140"/>
      <c r="U68" s="140" t="str">
        <f t="shared" si="26"/>
        <v/>
      </c>
      <c r="V68" s="141" t="str">
        <f t="shared" si="22"/>
        <v/>
      </c>
      <c r="W68" s="225" t="str">
        <f t="shared" si="23"/>
        <v/>
      </c>
    </row>
    <row r="69" spans="1:23" s="3" customFormat="1" ht="15.95" customHeight="1" x14ac:dyDescent="0.3">
      <c r="A69" s="139" t="s">
        <v>133</v>
      </c>
      <c r="B69" s="266">
        <f>days!H34</f>
        <v>45302</v>
      </c>
      <c r="C69" s="140"/>
      <c r="D69" s="140"/>
      <c r="E69" s="140" t="str">
        <f t="shared" si="24"/>
        <v/>
      </c>
      <c r="F69" s="141" t="str">
        <f t="shared" si="18"/>
        <v/>
      </c>
      <c r="G69" s="225" t="str">
        <f t="shared" si="19"/>
        <v/>
      </c>
      <c r="I69" s="139" t="s">
        <v>133</v>
      </c>
      <c r="J69" s="266">
        <f>days!U34</f>
        <v>45330</v>
      </c>
      <c r="K69" s="140"/>
      <c r="L69" s="140"/>
      <c r="M69" s="140" t="str">
        <f t="shared" si="25"/>
        <v/>
      </c>
      <c r="N69" s="141" t="str">
        <f t="shared" si="20"/>
        <v/>
      </c>
      <c r="O69" s="225" t="str">
        <f t="shared" si="21"/>
        <v/>
      </c>
      <c r="Q69" s="139" t="s">
        <v>133</v>
      </c>
      <c r="R69" s="266">
        <f>days!AH34</f>
        <v>45358</v>
      </c>
      <c r="S69" s="140"/>
      <c r="T69" s="140"/>
      <c r="U69" s="140" t="str">
        <f t="shared" si="26"/>
        <v/>
      </c>
      <c r="V69" s="141" t="str">
        <f t="shared" si="22"/>
        <v/>
      </c>
      <c r="W69" s="225" t="str">
        <f t="shared" si="23"/>
        <v/>
      </c>
    </row>
    <row r="70" spans="1:23" s="3" customFormat="1" ht="15.95" customHeight="1" thickBot="1" x14ac:dyDescent="0.35">
      <c r="A70" s="142" t="s">
        <v>30</v>
      </c>
      <c r="B70" s="267">
        <f>days!J34</f>
        <v>45303</v>
      </c>
      <c r="C70" s="143"/>
      <c r="D70" s="143"/>
      <c r="E70" s="227" t="str">
        <f t="shared" si="24"/>
        <v/>
      </c>
      <c r="F70" s="144" t="str">
        <f t="shared" si="18"/>
        <v/>
      </c>
      <c r="G70" s="226" t="str">
        <f t="shared" si="19"/>
        <v/>
      </c>
      <c r="I70" s="142" t="s">
        <v>30</v>
      </c>
      <c r="J70" s="267">
        <f>days!W34</f>
        <v>45331</v>
      </c>
      <c r="K70" s="143"/>
      <c r="L70" s="143"/>
      <c r="M70" s="227" t="str">
        <f t="shared" si="25"/>
        <v/>
      </c>
      <c r="N70" s="144" t="str">
        <f t="shared" si="20"/>
        <v/>
      </c>
      <c r="O70" s="226" t="str">
        <f t="shared" si="21"/>
        <v/>
      </c>
      <c r="Q70" s="142" t="s">
        <v>30</v>
      </c>
      <c r="R70" s="267">
        <f>days!AJ34</f>
        <v>45359</v>
      </c>
      <c r="S70" s="143"/>
      <c r="T70" s="143"/>
      <c r="U70" s="227" t="str">
        <f t="shared" si="26"/>
        <v/>
      </c>
      <c r="V70" s="144" t="str">
        <f t="shared" si="22"/>
        <v/>
      </c>
      <c r="W70" s="226" t="str">
        <f t="shared" si="23"/>
        <v/>
      </c>
    </row>
    <row r="71" spans="1:23" s="3" customFormat="1" ht="15.95" customHeight="1" x14ac:dyDescent="0.3">
      <c r="A71" s="139" t="s">
        <v>26</v>
      </c>
      <c r="B71" s="266">
        <f>days!B35</f>
        <v>45306</v>
      </c>
      <c r="C71" s="140"/>
      <c r="D71" s="140"/>
      <c r="E71" s="140" t="str">
        <f>IF(C71-D71=0,"",C71-D71)</f>
        <v/>
      </c>
      <c r="F71" s="141" t="str">
        <f t="shared" si="18"/>
        <v/>
      </c>
      <c r="G71" s="225" t="str">
        <f t="shared" si="19"/>
        <v/>
      </c>
      <c r="I71" s="139" t="s">
        <v>26</v>
      </c>
      <c r="J71" s="266">
        <f>days!O35</f>
        <v>45334</v>
      </c>
      <c r="K71" s="140"/>
      <c r="L71" s="140"/>
      <c r="M71" s="140" t="str">
        <f>IF(K71-L71=0,"",K71-L71)</f>
        <v/>
      </c>
      <c r="N71" s="141" t="str">
        <f t="shared" si="20"/>
        <v/>
      </c>
      <c r="O71" s="225" t="str">
        <f t="shared" si="21"/>
        <v/>
      </c>
      <c r="Q71" s="139" t="s">
        <v>26</v>
      </c>
      <c r="R71" s="266">
        <f>days!AB35</f>
        <v>45362</v>
      </c>
      <c r="S71" s="140"/>
      <c r="T71" s="140"/>
      <c r="U71" s="140" t="str">
        <f>IF(S71-T71=0,"",S71-T71)</f>
        <v/>
      </c>
      <c r="V71" s="141" t="str">
        <f t="shared" si="22"/>
        <v/>
      </c>
      <c r="W71" s="225" t="str">
        <f t="shared" si="23"/>
        <v/>
      </c>
    </row>
    <row r="72" spans="1:23" s="3" customFormat="1" ht="15.95" customHeight="1" x14ac:dyDescent="0.3">
      <c r="A72" s="139" t="s">
        <v>27</v>
      </c>
      <c r="B72" s="266">
        <f>days!D35</f>
        <v>45307</v>
      </c>
      <c r="C72" s="140"/>
      <c r="D72" s="140"/>
      <c r="E72" s="140" t="str">
        <f t="shared" si="24"/>
        <v/>
      </c>
      <c r="F72" s="141" t="str">
        <f t="shared" si="18"/>
        <v/>
      </c>
      <c r="G72" s="225" t="str">
        <f t="shared" si="19"/>
        <v/>
      </c>
      <c r="I72" s="139" t="s">
        <v>27</v>
      </c>
      <c r="J72" s="266">
        <f>days!Q35</f>
        <v>45335</v>
      </c>
      <c r="K72" s="140"/>
      <c r="L72" s="140"/>
      <c r="M72" s="140" t="str">
        <f t="shared" si="25"/>
        <v/>
      </c>
      <c r="N72" s="141" t="str">
        <f t="shared" si="20"/>
        <v/>
      </c>
      <c r="O72" s="225" t="str">
        <f t="shared" si="21"/>
        <v/>
      </c>
      <c r="Q72" s="139" t="s">
        <v>27</v>
      </c>
      <c r="R72" s="266">
        <f>days!AD35</f>
        <v>45363</v>
      </c>
      <c r="S72" s="140"/>
      <c r="T72" s="140"/>
      <c r="U72" s="140" t="str">
        <f t="shared" si="26"/>
        <v/>
      </c>
      <c r="V72" s="141" t="str">
        <f t="shared" si="22"/>
        <v/>
      </c>
      <c r="W72" s="225" t="str">
        <f t="shared" si="23"/>
        <v/>
      </c>
    </row>
    <row r="73" spans="1:23" s="3" customFormat="1" ht="15.95" customHeight="1" x14ac:dyDescent="0.3">
      <c r="A73" s="139" t="s">
        <v>28</v>
      </c>
      <c r="B73" s="266">
        <f>days!F35</f>
        <v>45308</v>
      </c>
      <c r="C73" s="140"/>
      <c r="D73" s="140"/>
      <c r="E73" s="140" t="str">
        <f t="shared" si="24"/>
        <v/>
      </c>
      <c r="F73" s="141" t="str">
        <f t="shared" si="18"/>
        <v/>
      </c>
      <c r="G73" s="225" t="str">
        <f t="shared" si="19"/>
        <v/>
      </c>
      <c r="I73" s="139" t="s">
        <v>28</v>
      </c>
      <c r="J73" s="266">
        <f>days!S35</f>
        <v>45336</v>
      </c>
      <c r="K73" s="140"/>
      <c r="L73" s="140"/>
      <c r="M73" s="140" t="str">
        <f t="shared" si="25"/>
        <v/>
      </c>
      <c r="N73" s="141" t="str">
        <f t="shared" si="20"/>
        <v/>
      </c>
      <c r="O73" s="225" t="str">
        <f t="shared" si="21"/>
        <v/>
      </c>
      <c r="Q73" s="139" t="s">
        <v>28</v>
      </c>
      <c r="R73" s="266">
        <f>days!AF35</f>
        <v>45364</v>
      </c>
      <c r="S73" s="140"/>
      <c r="T73" s="140"/>
      <c r="U73" s="140" t="str">
        <f t="shared" si="26"/>
        <v/>
      </c>
      <c r="V73" s="141" t="str">
        <f t="shared" si="22"/>
        <v/>
      </c>
      <c r="W73" s="225" t="str">
        <f t="shared" si="23"/>
        <v/>
      </c>
    </row>
    <row r="74" spans="1:23" s="3" customFormat="1" ht="15.95" customHeight="1" x14ac:dyDescent="0.3">
      <c r="A74" s="139" t="s">
        <v>133</v>
      </c>
      <c r="B74" s="266">
        <f>days!H35</f>
        <v>45309</v>
      </c>
      <c r="C74" s="140"/>
      <c r="D74" s="140"/>
      <c r="E74" s="140" t="str">
        <f t="shared" si="24"/>
        <v/>
      </c>
      <c r="F74" s="141" t="str">
        <f t="shared" si="18"/>
        <v/>
      </c>
      <c r="G74" s="225" t="str">
        <f t="shared" si="19"/>
        <v/>
      </c>
      <c r="I74" s="139" t="s">
        <v>133</v>
      </c>
      <c r="J74" s="266">
        <f>days!U35</f>
        <v>45337</v>
      </c>
      <c r="K74" s="140"/>
      <c r="L74" s="140"/>
      <c r="M74" s="140" t="str">
        <f t="shared" si="25"/>
        <v/>
      </c>
      <c r="N74" s="141" t="str">
        <f t="shared" si="20"/>
        <v/>
      </c>
      <c r="O74" s="225" t="str">
        <f t="shared" si="21"/>
        <v/>
      </c>
      <c r="Q74" s="139" t="s">
        <v>133</v>
      </c>
      <c r="R74" s="266">
        <f>days!AH35</f>
        <v>45365</v>
      </c>
      <c r="S74" s="140"/>
      <c r="T74" s="140"/>
      <c r="U74" s="140" t="str">
        <f t="shared" si="26"/>
        <v/>
      </c>
      <c r="V74" s="141" t="str">
        <f t="shared" si="22"/>
        <v/>
      </c>
      <c r="W74" s="225" t="str">
        <f t="shared" si="23"/>
        <v/>
      </c>
    </row>
    <row r="75" spans="1:23" s="3" customFormat="1" ht="15.95" customHeight="1" thickBot="1" x14ac:dyDescent="0.35">
      <c r="A75" s="142" t="s">
        <v>30</v>
      </c>
      <c r="B75" s="267">
        <f>days!J35</f>
        <v>45310</v>
      </c>
      <c r="C75" s="143"/>
      <c r="D75" s="143"/>
      <c r="E75" s="227" t="str">
        <f t="shared" si="24"/>
        <v/>
      </c>
      <c r="F75" s="144" t="str">
        <f t="shared" si="18"/>
        <v/>
      </c>
      <c r="G75" s="226" t="str">
        <f t="shared" si="19"/>
        <v/>
      </c>
      <c r="I75" s="142" t="s">
        <v>30</v>
      </c>
      <c r="J75" s="267">
        <f>days!W35</f>
        <v>45338</v>
      </c>
      <c r="K75" s="143"/>
      <c r="L75" s="143"/>
      <c r="M75" s="227" t="str">
        <f t="shared" si="25"/>
        <v/>
      </c>
      <c r="N75" s="144" t="str">
        <f t="shared" si="20"/>
        <v/>
      </c>
      <c r="O75" s="226" t="str">
        <f t="shared" si="21"/>
        <v/>
      </c>
      <c r="Q75" s="142" t="s">
        <v>30</v>
      </c>
      <c r="R75" s="267">
        <f>days!AJ35</f>
        <v>45366</v>
      </c>
      <c r="S75" s="143"/>
      <c r="T75" s="143"/>
      <c r="U75" s="227" t="str">
        <f t="shared" si="26"/>
        <v/>
      </c>
      <c r="V75" s="144" t="str">
        <f t="shared" si="22"/>
        <v/>
      </c>
      <c r="W75" s="226" t="str">
        <f t="shared" si="23"/>
        <v/>
      </c>
    </row>
    <row r="76" spans="1:23" s="3" customFormat="1" ht="15.95" customHeight="1" x14ac:dyDescent="0.3">
      <c r="A76" s="139" t="s">
        <v>26</v>
      </c>
      <c r="B76" s="266">
        <f>days!B36</f>
        <v>45313</v>
      </c>
      <c r="C76" s="140"/>
      <c r="D76" s="140"/>
      <c r="E76" s="140" t="str">
        <f>IF(C76-D76=0,"",C76-D76)</f>
        <v/>
      </c>
      <c r="F76" s="141" t="str">
        <f t="shared" si="18"/>
        <v/>
      </c>
      <c r="G76" s="225" t="str">
        <f t="shared" si="19"/>
        <v/>
      </c>
      <c r="I76" s="139" t="s">
        <v>26</v>
      </c>
      <c r="J76" s="266">
        <f>days!O36</f>
        <v>45341</v>
      </c>
      <c r="K76" s="140"/>
      <c r="L76" s="140"/>
      <c r="M76" s="140" t="str">
        <f>IF(K76-L76=0,"",K76-L76)</f>
        <v/>
      </c>
      <c r="N76" s="141" t="str">
        <f t="shared" si="20"/>
        <v/>
      </c>
      <c r="O76" s="225" t="str">
        <f t="shared" si="21"/>
        <v/>
      </c>
      <c r="Q76" s="139" t="s">
        <v>26</v>
      </c>
      <c r="R76" s="266">
        <f>days!AB36</f>
        <v>45369</v>
      </c>
      <c r="S76" s="140"/>
      <c r="T76" s="140"/>
      <c r="U76" s="140" t="str">
        <f>IF(S76-T76=0,"",S76-T76)</f>
        <v/>
      </c>
      <c r="V76" s="141" t="str">
        <f t="shared" si="22"/>
        <v/>
      </c>
      <c r="W76" s="225" t="str">
        <f t="shared" si="23"/>
        <v/>
      </c>
    </row>
    <row r="77" spans="1:23" s="3" customFormat="1" ht="15.95" customHeight="1" x14ac:dyDescent="0.3">
      <c r="A77" s="139" t="s">
        <v>27</v>
      </c>
      <c r="B77" s="266">
        <f>days!D36</f>
        <v>45314</v>
      </c>
      <c r="C77" s="140"/>
      <c r="D77" s="140"/>
      <c r="E77" s="140" t="str">
        <f t="shared" si="24"/>
        <v/>
      </c>
      <c r="F77" s="141" t="str">
        <f t="shared" si="18"/>
        <v/>
      </c>
      <c r="G77" s="225" t="str">
        <f t="shared" si="19"/>
        <v/>
      </c>
      <c r="I77" s="139" t="s">
        <v>27</v>
      </c>
      <c r="J77" s="266">
        <f>days!Q36</f>
        <v>45342</v>
      </c>
      <c r="K77" s="140"/>
      <c r="L77" s="140"/>
      <c r="M77" s="140" t="str">
        <f t="shared" si="25"/>
        <v/>
      </c>
      <c r="N77" s="141" t="str">
        <f t="shared" si="20"/>
        <v/>
      </c>
      <c r="O77" s="225" t="str">
        <f t="shared" si="21"/>
        <v/>
      </c>
      <c r="Q77" s="139" t="s">
        <v>27</v>
      </c>
      <c r="R77" s="266">
        <f>days!AD36</f>
        <v>45370</v>
      </c>
      <c r="S77" s="140"/>
      <c r="T77" s="140"/>
      <c r="U77" s="140" t="str">
        <f t="shared" si="26"/>
        <v/>
      </c>
      <c r="V77" s="141" t="str">
        <f t="shared" si="22"/>
        <v/>
      </c>
      <c r="W77" s="225" t="str">
        <f t="shared" si="23"/>
        <v/>
      </c>
    </row>
    <row r="78" spans="1:23" s="3" customFormat="1" ht="15.95" customHeight="1" x14ac:dyDescent="0.3">
      <c r="A78" s="139" t="s">
        <v>28</v>
      </c>
      <c r="B78" s="266">
        <f>days!F36</f>
        <v>45315</v>
      </c>
      <c r="C78" s="140"/>
      <c r="D78" s="140"/>
      <c r="E78" s="140" t="str">
        <f t="shared" si="24"/>
        <v/>
      </c>
      <c r="F78" s="141" t="str">
        <f t="shared" si="18"/>
        <v/>
      </c>
      <c r="G78" s="225" t="str">
        <f t="shared" si="19"/>
        <v/>
      </c>
      <c r="I78" s="139" t="s">
        <v>28</v>
      </c>
      <c r="J78" s="266">
        <f>days!S36</f>
        <v>45343</v>
      </c>
      <c r="K78" s="140"/>
      <c r="L78" s="140"/>
      <c r="M78" s="140" t="str">
        <f t="shared" si="25"/>
        <v/>
      </c>
      <c r="N78" s="141" t="str">
        <f t="shared" si="20"/>
        <v/>
      </c>
      <c r="O78" s="225" t="str">
        <f t="shared" si="21"/>
        <v/>
      </c>
      <c r="Q78" s="139" t="s">
        <v>28</v>
      </c>
      <c r="R78" s="266">
        <f>days!AF36</f>
        <v>45371</v>
      </c>
      <c r="S78" s="140"/>
      <c r="T78" s="140"/>
      <c r="U78" s="140" t="str">
        <f t="shared" si="26"/>
        <v/>
      </c>
      <c r="V78" s="141" t="str">
        <f t="shared" si="22"/>
        <v/>
      </c>
      <c r="W78" s="225" t="str">
        <f t="shared" si="23"/>
        <v/>
      </c>
    </row>
    <row r="79" spans="1:23" s="3" customFormat="1" ht="15.95" customHeight="1" x14ac:dyDescent="0.3">
      <c r="A79" s="139" t="s">
        <v>133</v>
      </c>
      <c r="B79" s="266">
        <f>days!H36</f>
        <v>45316</v>
      </c>
      <c r="C79" s="140"/>
      <c r="D79" s="140"/>
      <c r="E79" s="140" t="str">
        <f t="shared" si="24"/>
        <v/>
      </c>
      <c r="F79" s="141" t="str">
        <f t="shared" si="18"/>
        <v/>
      </c>
      <c r="G79" s="225" t="str">
        <f t="shared" si="19"/>
        <v/>
      </c>
      <c r="I79" s="139" t="s">
        <v>133</v>
      </c>
      <c r="J79" s="266">
        <f>days!U36</f>
        <v>45344</v>
      </c>
      <c r="K79" s="140"/>
      <c r="L79" s="140"/>
      <c r="M79" s="140" t="str">
        <f t="shared" si="25"/>
        <v/>
      </c>
      <c r="N79" s="141" t="str">
        <f t="shared" si="20"/>
        <v/>
      </c>
      <c r="O79" s="225" t="str">
        <f t="shared" si="21"/>
        <v/>
      </c>
      <c r="Q79" s="139" t="s">
        <v>133</v>
      </c>
      <c r="R79" s="266">
        <f>days!AH36</f>
        <v>45372</v>
      </c>
      <c r="S79" s="140"/>
      <c r="T79" s="140"/>
      <c r="U79" s="140" t="str">
        <f t="shared" si="26"/>
        <v/>
      </c>
      <c r="V79" s="141" t="str">
        <f t="shared" si="22"/>
        <v/>
      </c>
      <c r="W79" s="225" t="str">
        <f t="shared" si="23"/>
        <v/>
      </c>
    </row>
    <row r="80" spans="1:23" s="3" customFormat="1" ht="15.95" customHeight="1" thickBot="1" x14ac:dyDescent="0.35">
      <c r="A80" s="142" t="s">
        <v>30</v>
      </c>
      <c r="B80" s="267">
        <f>days!J36</f>
        <v>45317</v>
      </c>
      <c r="C80" s="143"/>
      <c r="D80" s="143"/>
      <c r="E80" s="227" t="str">
        <f t="shared" si="24"/>
        <v/>
      </c>
      <c r="F80" s="144" t="str">
        <f t="shared" si="18"/>
        <v/>
      </c>
      <c r="G80" s="226" t="str">
        <f t="shared" si="19"/>
        <v/>
      </c>
      <c r="I80" s="142" t="s">
        <v>30</v>
      </c>
      <c r="J80" s="267">
        <f>days!W36</f>
        <v>45345</v>
      </c>
      <c r="K80" s="143"/>
      <c r="L80" s="143"/>
      <c r="M80" s="227" t="str">
        <f t="shared" si="25"/>
        <v/>
      </c>
      <c r="N80" s="144" t="str">
        <f t="shared" si="20"/>
        <v/>
      </c>
      <c r="O80" s="226" t="str">
        <f t="shared" si="21"/>
        <v/>
      </c>
      <c r="Q80" s="142" t="s">
        <v>30</v>
      </c>
      <c r="R80" s="267">
        <f>days!AJ36</f>
        <v>45373</v>
      </c>
      <c r="S80" s="143"/>
      <c r="T80" s="143"/>
      <c r="U80" s="227" t="str">
        <f t="shared" si="26"/>
        <v/>
      </c>
      <c r="V80" s="144" t="str">
        <f t="shared" si="22"/>
        <v/>
      </c>
      <c r="W80" s="226" t="str">
        <f t="shared" si="23"/>
        <v/>
      </c>
    </row>
    <row r="81" spans="1:23" s="3" customFormat="1" ht="15.95" customHeight="1" x14ac:dyDescent="0.3">
      <c r="A81" s="139" t="s">
        <v>26</v>
      </c>
      <c r="B81" s="266">
        <f>days!B37</f>
        <v>45320</v>
      </c>
      <c r="C81" s="140"/>
      <c r="D81" s="140"/>
      <c r="E81" s="140" t="str">
        <f>IF(C81-D81=0,"",C81-D81)</f>
        <v/>
      </c>
      <c r="F81" s="141" t="str">
        <f t="shared" si="18"/>
        <v/>
      </c>
      <c r="G81" s="225" t="str">
        <f t="shared" si="19"/>
        <v/>
      </c>
      <c r="I81" s="139" t="s">
        <v>26</v>
      </c>
      <c r="J81" s="266">
        <f>days!O37</f>
        <v>45348</v>
      </c>
      <c r="K81" s="140"/>
      <c r="L81" s="140"/>
      <c r="M81" s="140" t="str">
        <f>IF(K81-L81=0,"",K81-L81)</f>
        <v/>
      </c>
      <c r="N81" s="141" t="str">
        <f t="shared" si="20"/>
        <v/>
      </c>
      <c r="O81" s="225" t="str">
        <f t="shared" si="21"/>
        <v/>
      </c>
      <c r="Q81" s="139" t="s">
        <v>26</v>
      </c>
      <c r="R81" s="266">
        <f>days!AB37</f>
        <v>45376</v>
      </c>
      <c r="S81" s="140"/>
      <c r="T81" s="140"/>
      <c r="U81" s="140" t="str">
        <f>IF(S81-T81=0,"",S81-T81)</f>
        <v/>
      </c>
      <c r="V81" s="141" t="str">
        <f t="shared" si="22"/>
        <v/>
      </c>
      <c r="W81" s="225" t="str">
        <f t="shared" si="23"/>
        <v/>
      </c>
    </row>
    <row r="82" spans="1:23" s="3" customFormat="1" ht="15.95" customHeight="1" x14ac:dyDescent="0.3">
      <c r="A82" s="139" t="s">
        <v>27</v>
      </c>
      <c r="B82" s="266">
        <f>days!D37</f>
        <v>45321</v>
      </c>
      <c r="C82" s="140"/>
      <c r="D82" s="140"/>
      <c r="E82" s="140" t="str">
        <f t="shared" si="24"/>
        <v/>
      </c>
      <c r="F82" s="141" t="str">
        <f t="shared" si="18"/>
        <v/>
      </c>
      <c r="G82" s="225" t="str">
        <f t="shared" si="19"/>
        <v/>
      </c>
      <c r="I82" s="139" t="s">
        <v>27</v>
      </c>
      <c r="J82" s="266">
        <f>days!Q37</f>
        <v>45349</v>
      </c>
      <c r="K82" s="140"/>
      <c r="L82" s="140"/>
      <c r="M82" s="140" t="str">
        <f t="shared" si="25"/>
        <v/>
      </c>
      <c r="N82" s="141" t="str">
        <f t="shared" si="20"/>
        <v/>
      </c>
      <c r="O82" s="225" t="str">
        <f t="shared" si="21"/>
        <v/>
      </c>
      <c r="Q82" s="139" t="s">
        <v>27</v>
      </c>
      <c r="R82" s="266">
        <f>days!AD37</f>
        <v>45377</v>
      </c>
      <c r="S82" s="140"/>
      <c r="T82" s="140"/>
      <c r="U82" s="140" t="str">
        <f t="shared" si="26"/>
        <v/>
      </c>
      <c r="V82" s="141" t="str">
        <f t="shared" si="22"/>
        <v/>
      </c>
      <c r="W82" s="225" t="str">
        <f t="shared" si="23"/>
        <v/>
      </c>
    </row>
    <row r="83" spans="1:23" s="3" customFormat="1" ht="15.95" customHeight="1" x14ac:dyDescent="0.3">
      <c r="A83" s="139" t="s">
        <v>28</v>
      </c>
      <c r="B83" s="266">
        <f>days!F37</f>
        <v>45322</v>
      </c>
      <c r="C83" s="140"/>
      <c r="D83" s="140"/>
      <c r="E83" s="140" t="str">
        <f t="shared" si="24"/>
        <v/>
      </c>
      <c r="F83" s="141" t="str">
        <f t="shared" si="18"/>
        <v/>
      </c>
      <c r="G83" s="225" t="str">
        <f t="shared" si="19"/>
        <v/>
      </c>
      <c r="I83" s="139" t="s">
        <v>28</v>
      </c>
      <c r="J83" s="266">
        <f>days!S37</f>
        <v>45350</v>
      </c>
      <c r="K83" s="140"/>
      <c r="L83" s="140"/>
      <c r="M83" s="140" t="str">
        <f t="shared" si="25"/>
        <v/>
      </c>
      <c r="N83" s="141" t="str">
        <f t="shared" si="20"/>
        <v/>
      </c>
      <c r="O83" s="225" t="str">
        <f t="shared" si="21"/>
        <v/>
      </c>
      <c r="Q83" s="139" t="s">
        <v>28</v>
      </c>
      <c r="R83" s="266">
        <f>days!AF37</f>
        <v>45378</v>
      </c>
      <c r="S83" s="140"/>
      <c r="T83" s="140"/>
      <c r="U83" s="140" t="str">
        <f t="shared" si="26"/>
        <v/>
      </c>
      <c r="V83" s="141" t="str">
        <f t="shared" si="22"/>
        <v/>
      </c>
      <c r="W83" s="225" t="str">
        <f t="shared" si="23"/>
        <v/>
      </c>
    </row>
    <row r="84" spans="1:23" s="3" customFormat="1" ht="15.95" customHeight="1" x14ac:dyDescent="0.3">
      <c r="A84" s="139" t="s">
        <v>133</v>
      </c>
      <c r="B84" s="266" t="str">
        <f>days!H37</f>
        <v/>
      </c>
      <c r="C84" s="140"/>
      <c r="D84" s="140"/>
      <c r="E84" s="140" t="str">
        <f t="shared" si="24"/>
        <v/>
      </c>
      <c r="F84" s="141" t="str">
        <f t="shared" si="18"/>
        <v/>
      </c>
      <c r="G84" s="225" t="str">
        <f t="shared" si="19"/>
        <v/>
      </c>
      <c r="I84" s="139" t="s">
        <v>133</v>
      </c>
      <c r="J84" s="266">
        <f>days!U37</f>
        <v>45351</v>
      </c>
      <c r="K84" s="140"/>
      <c r="L84" s="140"/>
      <c r="M84" s="140" t="str">
        <f t="shared" si="25"/>
        <v/>
      </c>
      <c r="N84" s="141" t="str">
        <f t="shared" si="20"/>
        <v/>
      </c>
      <c r="O84" s="225" t="str">
        <f t="shared" si="21"/>
        <v/>
      </c>
      <c r="Q84" s="139" t="s">
        <v>133</v>
      </c>
      <c r="R84" s="266">
        <f>days!AH37</f>
        <v>45379</v>
      </c>
      <c r="S84" s="140"/>
      <c r="T84" s="140"/>
      <c r="U84" s="140" t="str">
        <f t="shared" si="26"/>
        <v/>
      </c>
      <c r="V84" s="141" t="str">
        <f t="shared" si="22"/>
        <v/>
      </c>
      <c r="W84" s="225" t="str">
        <f t="shared" si="23"/>
        <v/>
      </c>
    </row>
    <row r="85" spans="1:23" s="3" customFormat="1" ht="15.95" customHeight="1" thickBot="1" x14ac:dyDescent="0.35">
      <c r="A85" s="142" t="s">
        <v>30</v>
      </c>
      <c r="B85" s="267" t="str">
        <f>days!J37</f>
        <v/>
      </c>
      <c r="C85" s="143"/>
      <c r="D85" s="143"/>
      <c r="E85" s="227" t="str">
        <f t="shared" si="24"/>
        <v/>
      </c>
      <c r="F85" s="144" t="str">
        <f t="shared" si="18"/>
        <v/>
      </c>
      <c r="G85" s="226" t="str">
        <f t="shared" si="19"/>
        <v/>
      </c>
      <c r="I85" s="142" t="s">
        <v>30</v>
      </c>
      <c r="J85" s="267" t="str">
        <f>days!W37</f>
        <v/>
      </c>
      <c r="K85" s="143"/>
      <c r="L85" s="143"/>
      <c r="M85" s="227" t="str">
        <f t="shared" si="25"/>
        <v/>
      </c>
      <c r="N85" s="144" t="str">
        <f t="shared" si="20"/>
        <v/>
      </c>
      <c r="O85" s="226" t="str">
        <f t="shared" si="21"/>
        <v/>
      </c>
      <c r="Q85" s="142" t="s">
        <v>30</v>
      </c>
      <c r="R85" s="267">
        <f>days!AJ37</f>
        <v>45380</v>
      </c>
      <c r="S85" s="143"/>
      <c r="T85" s="143"/>
      <c r="U85" s="227" t="str">
        <f t="shared" si="26"/>
        <v/>
      </c>
      <c r="V85" s="144" t="str">
        <f t="shared" si="22"/>
        <v/>
      </c>
      <c r="W85" s="226" t="str">
        <f t="shared" si="23"/>
        <v/>
      </c>
    </row>
    <row r="86" spans="1:23" ht="32.25" customHeight="1" thickBot="1" x14ac:dyDescent="0.25">
      <c r="A86" s="650">
        <f>DATE(days!$B$10+1,4,1)</f>
        <v>45383</v>
      </c>
      <c r="B86" s="651"/>
      <c r="C86" s="137" t="s">
        <v>128</v>
      </c>
      <c r="D86" s="137" t="s">
        <v>129</v>
      </c>
      <c r="E86" s="137" t="s">
        <v>130</v>
      </c>
      <c r="F86" s="138" t="s">
        <v>131</v>
      </c>
      <c r="G86" s="218" t="s">
        <v>132</v>
      </c>
      <c r="I86" s="650">
        <f>DATE(days!$B$10+1,5,1)</f>
        <v>45413</v>
      </c>
      <c r="J86" s="651"/>
      <c r="K86" s="137" t="s">
        <v>128</v>
      </c>
      <c r="L86" s="137" t="s">
        <v>129</v>
      </c>
      <c r="M86" s="137" t="s">
        <v>130</v>
      </c>
      <c r="N86" s="138" t="s">
        <v>131</v>
      </c>
      <c r="O86" s="218" t="s">
        <v>132</v>
      </c>
      <c r="Q86" s="650">
        <f>DATE(days!$B$10+1,6,1)</f>
        <v>45444</v>
      </c>
      <c r="R86" s="651"/>
      <c r="S86" s="137" t="s">
        <v>128</v>
      </c>
      <c r="T86" s="137" t="s">
        <v>129</v>
      </c>
      <c r="U86" s="137" t="s">
        <v>130</v>
      </c>
      <c r="V86" s="138" t="s">
        <v>131</v>
      </c>
      <c r="W86" s="218" t="s">
        <v>132</v>
      </c>
    </row>
    <row r="87" spans="1:23" ht="16.5" x14ac:dyDescent="0.3">
      <c r="A87" s="139" t="s">
        <v>26</v>
      </c>
      <c r="B87" s="266">
        <f>days!B43</f>
        <v>45383</v>
      </c>
      <c r="C87" s="140"/>
      <c r="D87" s="140"/>
      <c r="E87" s="140"/>
      <c r="F87" s="141" t="str">
        <f t="shared" ref="F87:F111" si="27">IF(C87&gt;0,E87/C87, "")</f>
        <v/>
      </c>
      <c r="G87" s="225" t="str">
        <f t="shared" ref="G87:G111" si="28">IF(C87&gt;0,IF(E87/C87&lt;0.75,"","a"),"")</f>
        <v/>
      </c>
      <c r="I87" s="139" t="s">
        <v>26</v>
      </c>
      <c r="J87" s="266" t="str">
        <f>days!O43</f>
        <v/>
      </c>
      <c r="K87" s="140"/>
      <c r="L87" s="140"/>
      <c r="M87" s="140" t="str">
        <f>IF(K87-L87=0,"",K87-L87)</f>
        <v/>
      </c>
      <c r="N87" s="141" t="str">
        <f t="shared" ref="N87:N111" si="29">IF(K87&gt;0,M87/K87, "")</f>
        <v/>
      </c>
      <c r="O87" s="225" t="str">
        <f t="shared" ref="O87:O111" si="30">IF(K87&gt;0,IF(M87/K87&lt;0.75,"","a"),"")</f>
        <v/>
      </c>
      <c r="Q87" s="139" t="s">
        <v>26</v>
      </c>
      <c r="R87" s="266">
        <f>days!AB43</f>
        <v>45446</v>
      </c>
      <c r="S87" s="140"/>
      <c r="T87" s="140"/>
      <c r="U87" s="140" t="str">
        <f>IF(S87-T87=0,"",S87-T87)</f>
        <v/>
      </c>
      <c r="V87" s="141" t="str">
        <f t="shared" ref="V87:V111" si="31">IF(S87&gt;0,U87/S87, "")</f>
        <v/>
      </c>
      <c r="W87" s="225" t="str">
        <f t="shared" ref="W87:W111" si="32">IF(S87&gt;0,IF(U87/S87&lt;0.75,"","a"),"")</f>
        <v/>
      </c>
    </row>
    <row r="88" spans="1:23" s="3" customFormat="1" ht="15.95" customHeight="1" x14ac:dyDescent="0.3">
      <c r="A88" s="139" t="s">
        <v>27</v>
      </c>
      <c r="B88" s="266">
        <f>days!D43</f>
        <v>45384</v>
      </c>
      <c r="C88" s="140"/>
      <c r="D88" s="140"/>
      <c r="E88" s="140" t="str">
        <f t="shared" ref="E88:E111" si="33">IF(C88-D88=0,"",C88-D88)</f>
        <v/>
      </c>
      <c r="F88" s="141" t="str">
        <f t="shared" si="27"/>
        <v/>
      </c>
      <c r="G88" s="225" t="str">
        <f t="shared" si="28"/>
        <v/>
      </c>
      <c r="I88" s="139" t="s">
        <v>27</v>
      </c>
      <c r="J88" s="266" t="str">
        <f>days!Q43</f>
        <v/>
      </c>
      <c r="K88" s="140"/>
      <c r="L88" s="140"/>
      <c r="M88" s="140" t="str">
        <f t="shared" ref="M88:M111" si="34">IF(K88-L88=0,"",K88-L88)</f>
        <v/>
      </c>
      <c r="N88" s="141" t="str">
        <f t="shared" si="29"/>
        <v/>
      </c>
      <c r="O88" s="225" t="str">
        <f t="shared" si="30"/>
        <v/>
      </c>
      <c r="Q88" s="139" t="s">
        <v>27</v>
      </c>
      <c r="R88" s="266">
        <f>days!AD43</f>
        <v>45447</v>
      </c>
      <c r="S88" s="140"/>
      <c r="T88" s="140"/>
      <c r="U88" s="140" t="str">
        <f t="shared" ref="U88:U111" si="35">IF(S88-T88=0,"",S88-T88)</f>
        <v/>
      </c>
      <c r="V88" s="141" t="str">
        <f t="shared" si="31"/>
        <v/>
      </c>
      <c r="W88" s="225" t="str">
        <f t="shared" si="32"/>
        <v/>
      </c>
    </row>
    <row r="89" spans="1:23" s="3" customFormat="1" ht="15.95" customHeight="1" x14ac:dyDescent="0.3">
      <c r="A89" s="139" t="s">
        <v>28</v>
      </c>
      <c r="B89" s="266">
        <f>days!F43</f>
        <v>45385</v>
      </c>
      <c r="C89" s="140"/>
      <c r="D89" s="140"/>
      <c r="E89" s="140" t="str">
        <f t="shared" si="33"/>
        <v/>
      </c>
      <c r="F89" s="141" t="str">
        <f t="shared" si="27"/>
        <v/>
      </c>
      <c r="G89" s="225" t="str">
        <f t="shared" si="28"/>
        <v/>
      </c>
      <c r="I89" s="139" t="s">
        <v>28</v>
      </c>
      <c r="J89" s="266">
        <f>days!S43</f>
        <v>45413</v>
      </c>
      <c r="K89" s="140"/>
      <c r="L89" s="140"/>
      <c r="M89" s="140" t="str">
        <f t="shared" si="34"/>
        <v/>
      </c>
      <c r="N89" s="141" t="str">
        <f t="shared" si="29"/>
        <v/>
      </c>
      <c r="O89" s="225" t="str">
        <f t="shared" si="30"/>
        <v/>
      </c>
      <c r="Q89" s="139" t="s">
        <v>28</v>
      </c>
      <c r="R89" s="266">
        <f>days!AF43</f>
        <v>45448</v>
      </c>
      <c r="S89" s="140"/>
      <c r="T89" s="140"/>
      <c r="U89" s="140" t="str">
        <f t="shared" si="35"/>
        <v/>
      </c>
      <c r="V89" s="141" t="str">
        <f t="shared" si="31"/>
        <v/>
      </c>
      <c r="W89" s="225" t="str">
        <f t="shared" si="32"/>
        <v/>
      </c>
    </row>
    <row r="90" spans="1:23" s="3" customFormat="1" ht="15.95" customHeight="1" x14ac:dyDescent="0.3">
      <c r="A90" s="139" t="s">
        <v>133</v>
      </c>
      <c r="B90" s="266">
        <f>days!H43</f>
        <v>45386</v>
      </c>
      <c r="C90" s="140"/>
      <c r="D90" s="140"/>
      <c r="E90" s="140" t="str">
        <f t="shared" si="33"/>
        <v/>
      </c>
      <c r="F90" s="141" t="str">
        <f t="shared" si="27"/>
        <v/>
      </c>
      <c r="G90" s="225" t="str">
        <f t="shared" si="28"/>
        <v/>
      </c>
      <c r="I90" s="139" t="s">
        <v>133</v>
      </c>
      <c r="J90" s="266">
        <f>days!U43</f>
        <v>45414</v>
      </c>
      <c r="K90" s="140"/>
      <c r="L90" s="140"/>
      <c r="M90" s="140" t="str">
        <f t="shared" si="34"/>
        <v/>
      </c>
      <c r="N90" s="141" t="str">
        <f t="shared" si="29"/>
        <v/>
      </c>
      <c r="O90" s="225" t="str">
        <f t="shared" si="30"/>
        <v/>
      </c>
      <c r="Q90" s="139" t="s">
        <v>133</v>
      </c>
      <c r="R90" s="266">
        <f>days!AH43</f>
        <v>45449</v>
      </c>
      <c r="S90" s="140"/>
      <c r="T90" s="140"/>
      <c r="U90" s="140" t="str">
        <f t="shared" si="35"/>
        <v/>
      </c>
      <c r="V90" s="141" t="str">
        <f t="shared" si="31"/>
        <v/>
      </c>
      <c r="W90" s="225" t="str">
        <f t="shared" si="32"/>
        <v/>
      </c>
    </row>
    <row r="91" spans="1:23" s="3" customFormat="1" ht="15.95" customHeight="1" thickBot="1" x14ac:dyDescent="0.35">
      <c r="A91" s="142" t="s">
        <v>30</v>
      </c>
      <c r="B91" s="267">
        <f>days!J43</f>
        <v>45387</v>
      </c>
      <c r="C91" s="143"/>
      <c r="D91" s="143"/>
      <c r="E91" s="227" t="str">
        <f t="shared" si="33"/>
        <v/>
      </c>
      <c r="F91" s="144" t="str">
        <f t="shared" si="27"/>
        <v/>
      </c>
      <c r="G91" s="226" t="str">
        <f t="shared" si="28"/>
        <v/>
      </c>
      <c r="I91" s="142" t="s">
        <v>30</v>
      </c>
      <c r="J91" s="267">
        <f>days!W43</f>
        <v>45415</v>
      </c>
      <c r="K91" s="143"/>
      <c r="L91" s="143"/>
      <c r="M91" s="227" t="str">
        <f t="shared" si="34"/>
        <v/>
      </c>
      <c r="N91" s="144" t="str">
        <f t="shared" si="29"/>
        <v/>
      </c>
      <c r="O91" s="226" t="str">
        <f t="shared" si="30"/>
        <v/>
      </c>
      <c r="Q91" s="142" t="s">
        <v>30</v>
      </c>
      <c r="R91" s="267">
        <f>days!AJ43</f>
        <v>45450</v>
      </c>
      <c r="S91" s="143"/>
      <c r="T91" s="143"/>
      <c r="U91" s="227" t="str">
        <f t="shared" si="35"/>
        <v/>
      </c>
      <c r="V91" s="144" t="str">
        <f t="shared" si="31"/>
        <v/>
      </c>
      <c r="W91" s="226" t="str">
        <f t="shared" si="32"/>
        <v/>
      </c>
    </row>
    <row r="92" spans="1:23" s="3" customFormat="1" ht="15.95" customHeight="1" x14ac:dyDescent="0.3">
      <c r="A92" s="139" t="s">
        <v>26</v>
      </c>
      <c r="B92" s="266">
        <f>days!B44</f>
        <v>45390</v>
      </c>
      <c r="C92" s="140"/>
      <c r="D92" s="140"/>
      <c r="E92" s="140" t="str">
        <f>IF(C92-D92=0,"",C92-D92)</f>
        <v/>
      </c>
      <c r="F92" s="141" t="str">
        <f t="shared" si="27"/>
        <v/>
      </c>
      <c r="G92" s="225" t="str">
        <f t="shared" si="28"/>
        <v/>
      </c>
      <c r="I92" s="139" t="s">
        <v>26</v>
      </c>
      <c r="J92" s="266">
        <f>days!O44</f>
        <v>45418</v>
      </c>
      <c r="K92" s="140"/>
      <c r="L92" s="140"/>
      <c r="M92" s="140" t="str">
        <f>IF(K92-L92=0,"",K92-L92)</f>
        <v/>
      </c>
      <c r="N92" s="141" t="str">
        <f t="shared" si="29"/>
        <v/>
      </c>
      <c r="O92" s="225" t="str">
        <f t="shared" si="30"/>
        <v/>
      </c>
      <c r="Q92" s="139" t="s">
        <v>26</v>
      </c>
      <c r="R92" s="266">
        <f>days!AB44</f>
        <v>45453</v>
      </c>
      <c r="S92" s="140"/>
      <c r="T92" s="140"/>
      <c r="U92" s="140" t="str">
        <f>IF(S92-T92=0,"",S92-T92)</f>
        <v/>
      </c>
      <c r="V92" s="141" t="str">
        <f t="shared" si="31"/>
        <v/>
      </c>
      <c r="W92" s="225" t="str">
        <f t="shared" si="32"/>
        <v/>
      </c>
    </row>
    <row r="93" spans="1:23" s="3" customFormat="1" ht="15.95" customHeight="1" x14ac:dyDescent="0.3">
      <c r="A93" s="139" t="s">
        <v>27</v>
      </c>
      <c r="B93" s="266">
        <f>days!D44</f>
        <v>45391</v>
      </c>
      <c r="C93" s="140"/>
      <c r="D93" s="140"/>
      <c r="E93" s="140" t="str">
        <f t="shared" si="33"/>
        <v/>
      </c>
      <c r="F93" s="141" t="str">
        <f t="shared" si="27"/>
        <v/>
      </c>
      <c r="G93" s="225" t="str">
        <f t="shared" si="28"/>
        <v/>
      </c>
      <c r="I93" s="139" t="s">
        <v>27</v>
      </c>
      <c r="J93" s="266">
        <f>days!Q44</f>
        <v>45419</v>
      </c>
      <c r="K93" s="140"/>
      <c r="L93" s="140"/>
      <c r="M93" s="140" t="str">
        <f t="shared" si="34"/>
        <v/>
      </c>
      <c r="N93" s="141" t="str">
        <f t="shared" si="29"/>
        <v/>
      </c>
      <c r="O93" s="225" t="str">
        <f t="shared" si="30"/>
        <v/>
      </c>
      <c r="Q93" s="139" t="s">
        <v>27</v>
      </c>
      <c r="R93" s="266">
        <f>days!AD44</f>
        <v>45454</v>
      </c>
      <c r="S93" s="140"/>
      <c r="T93" s="140"/>
      <c r="U93" s="140" t="str">
        <f t="shared" si="35"/>
        <v/>
      </c>
      <c r="V93" s="141" t="str">
        <f t="shared" si="31"/>
        <v/>
      </c>
      <c r="W93" s="225" t="str">
        <f t="shared" si="32"/>
        <v/>
      </c>
    </row>
    <row r="94" spans="1:23" s="3" customFormat="1" ht="15.95" customHeight="1" x14ac:dyDescent="0.3">
      <c r="A94" s="139" t="s">
        <v>28</v>
      </c>
      <c r="B94" s="266">
        <f>days!F44</f>
        <v>45392</v>
      </c>
      <c r="C94" s="140"/>
      <c r="D94" s="140"/>
      <c r="E94" s="140" t="str">
        <f t="shared" si="33"/>
        <v/>
      </c>
      <c r="F94" s="141" t="str">
        <f t="shared" si="27"/>
        <v/>
      </c>
      <c r="G94" s="225" t="str">
        <f t="shared" si="28"/>
        <v/>
      </c>
      <c r="I94" s="139" t="s">
        <v>28</v>
      </c>
      <c r="J94" s="266">
        <f>days!S44</f>
        <v>45420</v>
      </c>
      <c r="K94" s="140"/>
      <c r="L94" s="140"/>
      <c r="M94" s="140" t="str">
        <f t="shared" si="34"/>
        <v/>
      </c>
      <c r="N94" s="141" t="str">
        <f t="shared" si="29"/>
        <v/>
      </c>
      <c r="O94" s="225" t="str">
        <f t="shared" si="30"/>
        <v/>
      </c>
      <c r="Q94" s="139" t="s">
        <v>28</v>
      </c>
      <c r="R94" s="266">
        <f>days!AF44</f>
        <v>45455</v>
      </c>
      <c r="S94" s="140"/>
      <c r="T94" s="140"/>
      <c r="U94" s="140" t="str">
        <f t="shared" si="35"/>
        <v/>
      </c>
      <c r="V94" s="141" t="str">
        <f t="shared" si="31"/>
        <v/>
      </c>
      <c r="W94" s="225" t="str">
        <f t="shared" si="32"/>
        <v/>
      </c>
    </row>
    <row r="95" spans="1:23" s="3" customFormat="1" ht="15.95" customHeight="1" x14ac:dyDescent="0.3">
      <c r="A95" s="139" t="s">
        <v>133</v>
      </c>
      <c r="B95" s="266">
        <f>days!H44</f>
        <v>45393</v>
      </c>
      <c r="C95" s="140"/>
      <c r="D95" s="140"/>
      <c r="E95" s="140" t="str">
        <f t="shared" si="33"/>
        <v/>
      </c>
      <c r="F95" s="141" t="str">
        <f t="shared" si="27"/>
        <v/>
      </c>
      <c r="G95" s="225" t="str">
        <f t="shared" si="28"/>
        <v/>
      </c>
      <c r="I95" s="139" t="s">
        <v>133</v>
      </c>
      <c r="J95" s="266">
        <f>days!U44</f>
        <v>45421</v>
      </c>
      <c r="K95" s="140"/>
      <c r="L95" s="140"/>
      <c r="M95" s="140" t="str">
        <f t="shared" si="34"/>
        <v/>
      </c>
      <c r="N95" s="141" t="str">
        <f t="shared" si="29"/>
        <v/>
      </c>
      <c r="O95" s="225" t="str">
        <f t="shared" si="30"/>
        <v/>
      </c>
      <c r="Q95" s="139" t="s">
        <v>133</v>
      </c>
      <c r="R95" s="266">
        <f>days!AH44</f>
        <v>45456</v>
      </c>
      <c r="S95" s="140"/>
      <c r="T95" s="140"/>
      <c r="U95" s="140" t="str">
        <f t="shared" si="35"/>
        <v/>
      </c>
      <c r="V95" s="141" t="str">
        <f t="shared" si="31"/>
        <v/>
      </c>
      <c r="W95" s="225" t="str">
        <f t="shared" si="32"/>
        <v/>
      </c>
    </row>
    <row r="96" spans="1:23" s="3" customFormat="1" ht="15.95" customHeight="1" thickBot="1" x14ac:dyDescent="0.35">
      <c r="A96" s="142" t="s">
        <v>30</v>
      </c>
      <c r="B96" s="267">
        <f>days!J44</f>
        <v>45394</v>
      </c>
      <c r="C96" s="143"/>
      <c r="D96" s="143"/>
      <c r="E96" s="227" t="str">
        <f t="shared" si="33"/>
        <v/>
      </c>
      <c r="F96" s="144" t="str">
        <f t="shared" si="27"/>
        <v/>
      </c>
      <c r="G96" s="226" t="str">
        <f t="shared" si="28"/>
        <v/>
      </c>
      <c r="I96" s="142" t="s">
        <v>30</v>
      </c>
      <c r="J96" s="267">
        <f>days!W44</f>
        <v>45422</v>
      </c>
      <c r="K96" s="143"/>
      <c r="L96" s="143"/>
      <c r="M96" s="227" t="str">
        <f t="shared" si="34"/>
        <v/>
      </c>
      <c r="N96" s="144" t="str">
        <f t="shared" si="29"/>
        <v/>
      </c>
      <c r="O96" s="226" t="str">
        <f t="shared" si="30"/>
        <v/>
      </c>
      <c r="Q96" s="142" t="s">
        <v>30</v>
      </c>
      <c r="R96" s="267">
        <f>days!AJ44</f>
        <v>45457</v>
      </c>
      <c r="S96" s="143"/>
      <c r="T96" s="143"/>
      <c r="U96" s="227" t="str">
        <f t="shared" si="35"/>
        <v/>
      </c>
      <c r="V96" s="144" t="str">
        <f t="shared" si="31"/>
        <v/>
      </c>
      <c r="W96" s="226" t="str">
        <f t="shared" si="32"/>
        <v/>
      </c>
    </row>
    <row r="97" spans="1:23" s="3" customFormat="1" ht="15.95" customHeight="1" x14ac:dyDescent="0.3">
      <c r="A97" s="139" t="s">
        <v>26</v>
      </c>
      <c r="B97" s="266">
        <f>days!B45</f>
        <v>45397</v>
      </c>
      <c r="C97" s="140"/>
      <c r="D97" s="140"/>
      <c r="E97" s="140" t="str">
        <f>IF(C97-D97=0,"",C97-D97)</f>
        <v/>
      </c>
      <c r="F97" s="141" t="str">
        <f t="shared" si="27"/>
        <v/>
      </c>
      <c r="G97" s="225" t="str">
        <f t="shared" si="28"/>
        <v/>
      </c>
      <c r="I97" s="139" t="s">
        <v>26</v>
      </c>
      <c r="J97" s="266">
        <f>days!O45</f>
        <v>45425</v>
      </c>
      <c r="K97" s="140"/>
      <c r="L97" s="140"/>
      <c r="M97" s="140" t="str">
        <f>IF(K97-L97=0,"",K97-L97)</f>
        <v/>
      </c>
      <c r="N97" s="141" t="str">
        <f t="shared" si="29"/>
        <v/>
      </c>
      <c r="O97" s="225" t="str">
        <f t="shared" si="30"/>
        <v/>
      </c>
      <c r="Q97" s="139" t="s">
        <v>26</v>
      </c>
      <c r="R97" s="266">
        <f>days!AB45</f>
        <v>45460</v>
      </c>
      <c r="S97" s="140"/>
      <c r="T97" s="140"/>
      <c r="U97" s="140" t="str">
        <f>IF(S97-T97=0,"",S97-T97)</f>
        <v/>
      </c>
      <c r="V97" s="141" t="str">
        <f t="shared" si="31"/>
        <v/>
      </c>
      <c r="W97" s="225" t="str">
        <f t="shared" si="32"/>
        <v/>
      </c>
    </row>
    <row r="98" spans="1:23" s="3" customFormat="1" ht="15.95" customHeight="1" x14ac:dyDescent="0.3">
      <c r="A98" s="139" t="s">
        <v>27</v>
      </c>
      <c r="B98" s="266">
        <f>days!D45</f>
        <v>45398</v>
      </c>
      <c r="C98" s="140"/>
      <c r="D98" s="140"/>
      <c r="E98" s="140" t="str">
        <f t="shared" si="33"/>
        <v/>
      </c>
      <c r="F98" s="141" t="str">
        <f t="shared" si="27"/>
        <v/>
      </c>
      <c r="G98" s="225" t="str">
        <f t="shared" si="28"/>
        <v/>
      </c>
      <c r="I98" s="139" t="s">
        <v>27</v>
      </c>
      <c r="J98" s="266">
        <f>days!Q45</f>
        <v>45426</v>
      </c>
      <c r="K98" s="140"/>
      <c r="L98" s="140"/>
      <c r="M98" s="140" t="str">
        <f t="shared" si="34"/>
        <v/>
      </c>
      <c r="N98" s="141" t="str">
        <f t="shared" si="29"/>
        <v/>
      </c>
      <c r="O98" s="225" t="str">
        <f t="shared" si="30"/>
        <v/>
      </c>
      <c r="Q98" s="139" t="s">
        <v>27</v>
      </c>
      <c r="R98" s="266">
        <f>days!AD45</f>
        <v>45461</v>
      </c>
      <c r="S98" s="140"/>
      <c r="T98" s="140"/>
      <c r="U98" s="140" t="str">
        <f t="shared" si="35"/>
        <v/>
      </c>
      <c r="V98" s="141" t="str">
        <f t="shared" si="31"/>
        <v/>
      </c>
      <c r="W98" s="225" t="str">
        <f t="shared" si="32"/>
        <v/>
      </c>
    </row>
    <row r="99" spans="1:23" s="3" customFormat="1" ht="15.95" customHeight="1" x14ac:dyDescent="0.3">
      <c r="A99" s="139" t="s">
        <v>28</v>
      </c>
      <c r="B99" s="266">
        <f>days!F45</f>
        <v>45399</v>
      </c>
      <c r="C99" s="140"/>
      <c r="D99" s="140"/>
      <c r="E99" s="140" t="str">
        <f t="shared" si="33"/>
        <v/>
      </c>
      <c r="F99" s="141" t="str">
        <f t="shared" si="27"/>
        <v/>
      </c>
      <c r="G99" s="225" t="str">
        <f t="shared" si="28"/>
        <v/>
      </c>
      <c r="I99" s="139" t="s">
        <v>28</v>
      </c>
      <c r="J99" s="266">
        <f>days!S45</f>
        <v>45427</v>
      </c>
      <c r="K99" s="140"/>
      <c r="L99" s="140"/>
      <c r="M99" s="140" t="str">
        <f t="shared" si="34"/>
        <v/>
      </c>
      <c r="N99" s="141" t="str">
        <f t="shared" si="29"/>
        <v/>
      </c>
      <c r="O99" s="225" t="str">
        <f t="shared" si="30"/>
        <v/>
      </c>
      <c r="Q99" s="139" t="s">
        <v>28</v>
      </c>
      <c r="R99" s="266">
        <f>days!AF45</f>
        <v>45462</v>
      </c>
      <c r="S99" s="140"/>
      <c r="T99" s="140"/>
      <c r="U99" s="140" t="str">
        <f t="shared" si="35"/>
        <v/>
      </c>
      <c r="V99" s="141" t="str">
        <f t="shared" si="31"/>
        <v/>
      </c>
      <c r="W99" s="225" t="str">
        <f t="shared" si="32"/>
        <v/>
      </c>
    </row>
    <row r="100" spans="1:23" s="3" customFormat="1" ht="15.95" customHeight="1" x14ac:dyDescent="0.3">
      <c r="A100" s="139" t="s">
        <v>133</v>
      </c>
      <c r="B100" s="266">
        <f>days!H45</f>
        <v>45400</v>
      </c>
      <c r="C100" s="140"/>
      <c r="D100" s="140"/>
      <c r="E100" s="140" t="str">
        <f t="shared" si="33"/>
        <v/>
      </c>
      <c r="F100" s="141" t="str">
        <f t="shared" si="27"/>
        <v/>
      </c>
      <c r="G100" s="225" t="str">
        <f t="shared" si="28"/>
        <v/>
      </c>
      <c r="I100" s="139" t="s">
        <v>133</v>
      </c>
      <c r="J100" s="266">
        <f>days!U45</f>
        <v>45428</v>
      </c>
      <c r="K100" s="140"/>
      <c r="L100" s="140"/>
      <c r="M100" s="140" t="str">
        <f t="shared" si="34"/>
        <v/>
      </c>
      <c r="N100" s="141" t="str">
        <f t="shared" si="29"/>
        <v/>
      </c>
      <c r="O100" s="225" t="str">
        <f t="shared" si="30"/>
        <v/>
      </c>
      <c r="Q100" s="139" t="s">
        <v>133</v>
      </c>
      <c r="R100" s="266">
        <f>days!AH45</f>
        <v>45463</v>
      </c>
      <c r="S100" s="140"/>
      <c r="T100" s="140"/>
      <c r="U100" s="140" t="str">
        <f t="shared" si="35"/>
        <v/>
      </c>
      <c r="V100" s="141" t="str">
        <f t="shared" si="31"/>
        <v/>
      </c>
      <c r="W100" s="225" t="str">
        <f t="shared" si="32"/>
        <v/>
      </c>
    </row>
    <row r="101" spans="1:23" s="3" customFormat="1" ht="15.95" customHeight="1" thickBot="1" x14ac:dyDescent="0.35">
      <c r="A101" s="142" t="s">
        <v>30</v>
      </c>
      <c r="B101" s="267">
        <f>days!J45</f>
        <v>45401</v>
      </c>
      <c r="C101" s="143"/>
      <c r="D101" s="143"/>
      <c r="E101" s="227" t="str">
        <f t="shared" si="33"/>
        <v/>
      </c>
      <c r="F101" s="144" t="str">
        <f t="shared" si="27"/>
        <v/>
      </c>
      <c r="G101" s="226" t="str">
        <f t="shared" si="28"/>
        <v/>
      </c>
      <c r="I101" s="142" t="s">
        <v>30</v>
      </c>
      <c r="J101" s="267">
        <f>days!W45</f>
        <v>45429</v>
      </c>
      <c r="K101" s="143"/>
      <c r="L101" s="143"/>
      <c r="M101" s="227" t="str">
        <f t="shared" si="34"/>
        <v/>
      </c>
      <c r="N101" s="144" t="str">
        <f t="shared" si="29"/>
        <v/>
      </c>
      <c r="O101" s="226" t="str">
        <f t="shared" si="30"/>
        <v/>
      </c>
      <c r="Q101" s="142" t="s">
        <v>30</v>
      </c>
      <c r="R101" s="267">
        <f>days!AJ45</f>
        <v>45464</v>
      </c>
      <c r="S101" s="143"/>
      <c r="T101" s="143"/>
      <c r="U101" s="227" t="str">
        <f t="shared" si="35"/>
        <v/>
      </c>
      <c r="V101" s="144" t="str">
        <f t="shared" si="31"/>
        <v/>
      </c>
      <c r="W101" s="226" t="str">
        <f t="shared" si="32"/>
        <v/>
      </c>
    </row>
    <row r="102" spans="1:23" s="3" customFormat="1" ht="15.95" customHeight="1" x14ac:dyDescent="0.3">
      <c r="A102" s="139" t="s">
        <v>26</v>
      </c>
      <c r="B102" s="266">
        <f>days!B46</f>
        <v>45404</v>
      </c>
      <c r="C102" s="140"/>
      <c r="D102" s="140"/>
      <c r="E102" s="140" t="str">
        <f>IF(C102-D102=0,"",C102-D102)</f>
        <v/>
      </c>
      <c r="F102" s="141" t="str">
        <f t="shared" si="27"/>
        <v/>
      </c>
      <c r="G102" s="225" t="str">
        <f t="shared" si="28"/>
        <v/>
      </c>
      <c r="I102" s="139" t="s">
        <v>26</v>
      </c>
      <c r="J102" s="266">
        <f>days!O46</f>
        <v>45432</v>
      </c>
      <c r="K102" s="140"/>
      <c r="L102" s="140"/>
      <c r="M102" s="140" t="str">
        <f>IF(K102-L102=0,"",K102-L102)</f>
        <v/>
      </c>
      <c r="N102" s="141" t="str">
        <f t="shared" si="29"/>
        <v/>
      </c>
      <c r="O102" s="225" t="str">
        <f t="shared" si="30"/>
        <v/>
      </c>
      <c r="Q102" s="139" t="s">
        <v>26</v>
      </c>
      <c r="R102" s="266">
        <f>days!AB46</f>
        <v>45467</v>
      </c>
      <c r="S102" s="140"/>
      <c r="T102" s="140"/>
      <c r="U102" s="140" t="str">
        <f>IF(S102-T102=0,"",S102-T102)</f>
        <v/>
      </c>
      <c r="V102" s="141" t="str">
        <f t="shared" si="31"/>
        <v/>
      </c>
      <c r="W102" s="225" t="str">
        <f t="shared" si="32"/>
        <v/>
      </c>
    </row>
    <row r="103" spans="1:23" s="3" customFormat="1" ht="15.95" customHeight="1" x14ac:dyDescent="0.3">
      <c r="A103" s="139" t="s">
        <v>27</v>
      </c>
      <c r="B103" s="266">
        <f>days!D46</f>
        <v>45405</v>
      </c>
      <c r="C103" s="140"/>
      <c r="D103" s="140"/>
      <c r="E103" s="140" t="str">
        <f t="shared" si="33"/>
        <v/>
      </c>
      <c r="F103" s="141" t="str">
        <f t="shared" si="27"/>
        <v/>
      </c>
      <c r="G103" s="225" t="str">
        <f t="shared" si="28"/>
        <v/>
      </c>
      <c r="I103" s="139" t="s">
        <v>27</v>
      </c>
      <c r="J103" s="266">
        <f>days!Q46</f>
        <v>45433</v>
      </c>
      <c r="K103" s="140"/>
      <c r="L103" s="140"/>
      <c r="M103" s="140" t="str">
        <f t="shared" si="34"/>
        <v/>
      </c>
      <c r="N103" s="141" t="str">
        <f t="shared" si="29"/>
        <v/>
      </c>
      <c r="O103" s="225" t="str">
        <f t="shared" si="30"/>
        <v/>
      </c>
      <c r="Q103" s="139" t="s">
        <v>27</v>
      </c>
      <c r="R103" s="266">
        <f>days!AD46</f>
        <v>45468</v>
      </c>
      <c r="S103" s="140"/>
      <c r="T103" s="140"/>
      <c r="U103" s="140" t="str">
        <f t="shared" si="35"/>
        <v/>
      </c>
      <c r="V103" s="141" t="str">
        <f t="shared" si="31"/>
        <v/>
      </c>
      <c r="W103" s="225" t="str">
        <f t="shared" si="32"/>
        <v/>
      </c>
    </row>
    <row r="104" spans="1:23" s="3" customFormat="1" ht="15.95" customHeight="1" x14ac:dyDescent="0.3">
      <c r="A104" s="139" t="s">
        <v>28</v>
      </c>
      <c r="B104" s="266">
        <f>days!F46</f>
        <v>45406</v>
      </c>
      <c r="C104" s="140"/>
      <c r="D104" s="140"/>
      <c r="E104" s="140" t="str">
        <f t="shared" si="33"/>
        <v/>
      </c>
      <c r="F104" s="141" t="str">
        <f t="shared" si="27"/>
        <v/>
      </c>
      <c r="G104" s="225" t="str">
        <f t="shared" si="28"/>
        <v/>
      </c>
      <c r="I104" s="139" t="s">
        <v>28</v>
      </c>
      <c r="J104" s="266">
        <f>days!S46</f>
        <v>45434</v>
      </c>
      <c r="K104" s="140"/>
      <c r="L104" s="140"/>
      <c r="M104" s="140" t="str">
        <f t="shared" si="34"/>
        <v/>
      </c>
      <c r="N104" s="141" t="str">
        <f t="shared" si="29"/>
        <v/>
      </c>
      <c r="O104" s="225" t="str">
        <f t="shared" si="30"/>
        <v/>
      </c>
      <c r="Q104" s="139" t="s">
        <v>28</v>
      </c>
      <c r="R104" s="266">
        <f>days!AF46</f>
        <v>45469</v>
      </c>
      <c r="S104" s="140"/>
      <c r="T104" s="140"/>
      <c r="U104" s="140" t="str">
        <f t="shared" si="35"/>
        <v/>
      </c>
      <c r="V104" s="141" t="str">
        <f t="shared" si="31"/>
        <v/>
      </c>
      <c r="W104" s="225" t="str">
        <f t="shared" si="32"/>
        <v/>
      </c>
    </row>
    <row r="105" spans="1:23" s="3" customFormat="1" ht="15.95" customHeight="1" x14ac:dyDescent="0.3">
      <c r="A105" s="139" t="s">
        <v>133</v>
      </c>
      <c r="B105" s="266">
        <f>days!H46</f>
        <v>45407</v>
      </c>
      <c r="C105" s="140"/>
      <c r="D105" s="140"/>
      <c r="E105" s="140" t="str">
        <f t="shared" si="33"/>
        <v/>
      </c>
      <c r="F105" s="141" t="str">
        <f t="shared" si="27"/>
        <v/>
      </c>
      <c r="G105" s="225" t="str">
        <f t="shared" si="28"/>
        <v/>
      </c>
      <c r="I105" s="139" t="s">
        <v>133</v>
      </c>
      <c r="J105" s="266">
        <f>days!U46</f>
        <v>45435</v>
      </c>
      <c r="K105" s="140"/>
      <c r="L105" s="140"/>
      <c r="M105" s="140" t="str">
        <f t="shared" si="34"/>
        <v/>
      </c>
      <c r="N105" s="141" t="str">
        <f t="shared" si="29"/>
        <v/>
      </c>
      <c r="O105" s="225" t="str">
        <f t="shared" si="30"/>
        <v/>
      </c>
      <c r="Q105" s="139" t="s">
        <v>133</v>
      </c>
      <c r="R105" s="266">
        <f>days!AH46</f>
        <v>45470</v>
      </c>
      <c r="S105" s="140"/>
      <c r="T105" s="140"/>
      <c r="U105" s="140" t="str">
        <f t="shared" si="35"/>
        <v/>
      </c>
      <c r="V105" s="141" t="str">
        <f t="shared" si="31"/>
        <v/>
      </c>
      <c r="W105" s="225" t="str">
        <f t="shared" si="32"/>
        <v/>
      </c>
    </row>
    <row r="106" spans="1:23" s="3" customFormat="1" ht="15.95" customHeight="1" thickBot="1" x14ac:dyDescent="0.35">
      <c r="A106" s="142" t="s">
        <v>30</v>
      </c>
      <c r="B106" s="267">
        <f>days!J46</f>
        <v>45408</v>
      </c>
      <c r="C106" s="143"/>
      <c r="D106" s="143"/>
      <c r="E106" s="227" t="str">
        <f t="shared" si="33"/>
        <v/>
      </c>
      <c r="F106" s="144" t="str">
        <f t="shared" si="27"/>
        <v/>
      </c>
      <c r="G106" s="226" t="str">
        <f t="shared" si="28"/>
        <v/>
      </c>
      <c r="I106" s="142" t="s">
        <v>30</v>
      </c>
      <c r="J106" s="267">
        <f>days!W46</f>
        <v>45436</v>
      </c>
      <c r="K106" s="143"/>
      <c r="L106" s="143"/>
      <c r="M106" s="227" t="str">
        <f t="shared" si="34"/>
        <v/>
      </c>
      <c r="N106" s="144" t="str">
        <f t="shared" si="29"/>
        <v/>
      </c>
      <c r="O106" s="226" t="str">
        <f t="shared" si="30"/>
        <v/>
      </c>
      <c r="Q106" s="142" t="s">
        <v>30</v>
      </c>
      <c r="R106" s="267">
        <f>days!AJ46</f>
        <v>45471</v>
      </c>
      <c r="S106" s="143"/>
      <c r="T106" s="143"/>
      <c r="U106" s="227" t="str">
        <f t="shared" si="35"/>
        <v/>
      </c>
      <c r="V106" s="144" t="str">
        <f t="shared" si="31"/>
        <v/>
      </c>
      <c r="W106" s="226" t="str">
        <f t="shared" si="32"/>
        <v/>
      </c>
    </row>
    <row r="107" spans="1:23" s="3" customFormat="1" ht="15.95" customHeight="1" x14ac:dyDescent="0.3">
      <c r="A107" s="139" t="str">
        <f>A102</f>
        <v>M</v>
      </c>
      <c r="B107" s="266">
        <f>days!B47</f>
        <v>45411</v>
      </c>
      <c r="C107" s="140"/>
      <c r="D107" s="140"/>
      <c r="E107" s="140" t="str">
        <f>IF(C107-D107=0,"",C107-D107)</f>
        <v/>
      </c>
      <c r="F107" s="141" t="str">
        <f t="shared" si="27"/>
        <v/>
      </c>
      <c r="G107" s="225" t="str">
        <f t="shared" si="28"/>
        <v/>
      </c>
      <c r="I107" s="139" t="s">
        <v>26</v>
      </c>
      <c r="J107" s="266">
        <f>days!O47</f>
        <v>45439</v>
      </c>
      <c r="K107" s="140"/>
      <c r="L107" s="140"/>
      <c r="M107" s="140" t="str">
        <f>IF(K107-L107=0,"",K107-L107)</f>
        <v/>
      </c>
      <c r="N107" s="141" t="str">
        <f t="shared" si="29"/>
        <v/>
      </c>
      <c r="O107" s="225" t="str">
        <f t="shared" si="30"/>
        <v/>
      </c>
      <c r="P107" s="139"/>
      <c r="Q107" s="139" t="s">
        <v>26</v>
      </c>
      <c r="R107" s="266" t="str">
        <f>days!AB47</f>
        <v/>
      </c>
      <c r="S107" s="140"/>
      <c r="T107" s="140"/>
      <c r="U107" s="140" t="str">
        <f>IF(S107-T107=0,"",S107-T107)</f>
        <v/>
      </c>
      <c r="V107" s="141" t="str">
        <f t="shared" si="31"/>
        <v/>
      </c>
      <c r="W107" s="225" t="str">
        <f t="shared" si="32"/>
        <v/>
      </c>
    </row>
    <row r="108" spans="1:23" s="3" customFormat="1" ht="15.95" customHeight="1" x14ac:dyDescent="0.3">
      <c r="A108" s="139" t="str">
        <f>A103</f>
        <v>T</v>
      </c>
      <c r="B108" s="266">
        <f>days!D47</f>
        <v>45412</v>
      </c>
      <c r="C108" s="140"/>
      <c r="D108" s="140"/>
      <c r="E108" s="140" t="str">
        <f t="shared" si="33"/>
        <v/>
      </c>
      <c r="F108" s="141" t="str">
        <f t="shared" si="27"/>
        <v/>
      </c>
      <c r="G108" s="225" t="str">
        <f t="shared" si="28"/>
        <v/>
      </c>
      <c r="I108" s="139" t="s">
        <v>27</v>
      </c>
      <c r="J108" s="266">
        <f>days!Q47</f>
        <v>45440</v>
      </c>
      <c r="K108" s="140"/>
      <c r="L108" s="140"/>
      <c r="M108" s="140" t="str">
        <f t="shared" si="34"/>
        <v/>
      </c>
      <c r="N108" s="141" t="str">
        <f t="shared" si="29"/>
        <v/>
      </c>
      <c r="O108" s="225" t="str">
        <f t="shared" si="30"/>
        <v/>
      </c>
      <c r="Q108" s="139" t="s">
        <v>27</v>
      </c>
      <c r="R108" s="266" t="str">
        <f>days!AD47</f>
        <v/>
      </c>
      <c r="S108" s="140"/>
      <c r="T108" s="140"/>
      <c r="U108" s="140" t="str">
        <f t="shared" si="35"/>
        <v/>
      </c>
      <c r="V108" s="141" t="str">
        <f t="shared" si="31"/>
        <v/>
      </c>
      <c r="W108" s="225" t="str">
        <f t="shared" si="32"/>
        <v/>
      </c>
    </row>
    <row r="109" spans="1:23" s="3" customFormat="1" ht="15.95" customHeight="1" x14ac:dyDescent="0.3">
      <c r="A109" s="139" t="str">
        <f>A104</f>
        <v>W</v>
      </c>
      <c r="B109" s="266" t="str">
        <f>days!F47</f>
        <v/>
      </c>
      <c r="C109" s="140"/>
      <c r="D109" s="140"/>
      <c r="E109" s="140" t="str">
        <f t="shared" si="33"/>
        <v/>
      </c>
      <c r="F109" s="141" t="str">
        <f t="shared" si="27"/>
        <v/>
      </c>
      <c r="G109" s="225" t="str">
        <f t="shared" si="28"/>
        <v/>
      </c>
      <c r="I109" s="139" t="s">
        <v>28</v>
      </c>
      <c r="J109" s="266">
        <f>days!S47</f>
        <v>45441</v>
      </c>
      <c r="K109" s="140"/>
      <c r="L109" s="140"/>
      <c r="M109" s="140" t="str">
        <f t="shared" si="34"/>
        <v/>
      </c>
      <c r="N109" s="141" t="str">
        <f t="shared" si="29"/>
        <v/>
      </c>
      <c r="O109" s="225" t="str">
        <f t="shared" si="30"/>
        <v/>
      </c>
      <c r="Q109" s="139" t="s">
        <v>28</v>
      </c>
      <c r="R109" s="266" t="str">
        <f>days!AF47</f>
        <v/>
      </c>
      <c r="S109" s="157"/>
      <c r="T109" s="157"/>
      <c r="U109" s="140" t="str">
        <f t="shared" si="35"/>
        <v/>
      </c>
      <c r="V109" s="141" t="str">
        <f t="shared" si="31"/>
        <v/>
      </c>
      <c r="W109" s="225" t="str">
        <f t="shared" si="32"/>
        <v/>
      </c>
    </row>
    <row r="110" spans="1:23" s="3" customFormat="1" ht="15.95" customHeight="1" x14ac:dyDescent="0.3">
      <c r="A110" s="139" t="str">
        <f>A105</f>
        <v>TH</v>
      </c>
      <c r="B110" s="266" t="str">
        <f>days!H47</f>
        <v/>
      </c>
      <c r="C110" s="140"/>
      <c r="D110" s="140"/>
      <c r="E110" s="140" t="str">
        <f t="shared" si="33"/>
        <v/>
      </c>
      <c r="F110" s="141" t="str">
        <f t="shared" si="27"/>
        <v/>
      </c>
      <c r="G110" s="225" t="str">
        <f t="shared" si="28"/>
        <v/>
      </c>
      <c r="I110" s="139" t="s">
        <v>133</v>
      </c>
      <c r="J110" s="266">
        <f>days!U47</f>
        <v>45442</v>
      </c>
      <c r="K110" s="140"/>
      <c r="L110" s="140"/>
      <c r="M110" s="140" t="str">
        <f t="shared" si="34"/>
        <v/>
      </c>
      <c r="N110" s="141" t="str">
        <f t="shared" si="29"/>
        <v/>
      </c>
      <c r="O110" s="225" t="str">
        <f t="shared" si="30"/>
        <v/>
      </c>
      <c r="Q110" s="139" t="s">
        <v>133</v>
      </c>
      <c r="R110" s="266" t="str">
        <f>days!AH47</f>
        <v/>
      </c>
      <c r="S110" s="157"/>
      <c r="T110" s="157"/>
      <c r="U110" s="140" t="str">
        <f t="shared" si="35"/>
        <v/>
      </c>
      <c r="V110" s="141" t="str">
        <f t="shared" si="31"/>
        <v/>
      </c>
      <c r="W110" s="225" t="str">
        <f t="shared" si="32"/>
        <v/>
      </c>
    </row>
    <row r="111" spans="1:23" s="3" customFormat="1" ht="15.95" customHeight="1" thickBot="1" x14ac:dyDescent="0.35">
      <c r="A111" s="139" t="str">
        <f>A106</f>
        <v>F</v>
      </c>
      <c r="B111" s="267" t="str">
        <f>days!J47</f>
        <v/>
      </c>
      <c r="C111" s="143"/>
      <c r="D111" s="143"/>
      <c r="E111" s="227" t="str">
        <f t="shared" si="33"/>
        <v/>
      </c>
      <c r="F111" s="144" t="str">
        <f t="shared" si="27"/>
        <v/>
      </c>
      <c r="G111" s="226" t="str">
        <f t="shared" si="28"/>
        <v/>
      </c>
      <c r="I111" s="142" t="s">
        <v>30</v>
      </c>
      <c r="J111" s="267">
        <f>days!W47</f>
        <v>45443</v>
      </c>
      <c r="K111" s="143"/>
      <c r="L111" s="143"/>
      <c r="M111" s="227" t="str">
        <f t="shared" si="34"/>
        <v/>
      </c>
      <c r="N111" s="144" t="str">
        <f t="shared" si="29"/>
        <v/>
      </c>
      <c r="O111" s="226" t="str">
        <f t="shared" si="30"/>
        <v/>
      </c>
      <c r="Q111" s="142" t="s">
        <v>30</v>
      </c>
      <c r="R111" s="267" t="str">
        <f>days!AJ47</f>
        <v/>
      </c>
      <c r="S111" s="143"/>
      <c r="T111" s="143"/>
      <c r="U111" s="227" t="str">
        <f t="shared" si="35"/>
        <v/>
      </c>
      <c r="V111" s="144" t="str">
        <f t="shared" si="31"/>
        <v/>
      </c>
      <c r="W111" s="226" t="str">
        <f t="shared" si="32"/>
        <v/>
      </c>
    </row>
    <row r="112" spans="1:23" s="159" customFormat="1" ht="21" thickBot="1" x14ac:dyDescent="0.3">
      <c r="A112" s="218" t="s">
        <v>132</v>
      </c>
      <c r="B112" s="684" t="s">
        <v>136</v>
      </c>
      <c r="C112" s="685"/>
      <c r="D112" s="685"/>
      <c r="E112" s="158"/>
    </row>
    <row r="113" spans="1:23" ht="24" customHeight="1" thickBot="1" x14ac:dyDescent="0.3">
      <c r="A113" s="229" t="str">
        <f>(A58)</f>
        <v>2023-2024 Enrollment and Absences - Proof of 75% Required Attendance</v>
      </c>
      <c r="B113" s="230"/>
      <c r="C113" s="230"/>
      <c r="D113" s="230"/>
      <c r="E113" s="230"/>
      <c r="F113" s="230"/>
      <c r="G113" s="230"/>
      <c r="H113" s="230"/>
      <c r="I113" s="230"/>
      <c r="J113" s="230"/>
      <c r="K113" s="230"/>
      <c r="L113" s="231"/>
      <c r="M113" s="231"/>
      <c r="N113" s="160"/>
      <c r="O113" s="161"/>
      <c r="P113" s="160"/>
      <c r="Q113" s="161"/>
      <c r="R113" s="161"/>
      <c r="S113" s="162"/>
      <c r="T113" s="162"/>
      <c r="U113" s="163" t="s">
        <v>137</v>
      </c>
      <c r="V113" s="164"/>
      <c r="W113" s="164"/>
    </row>
    <row r="114" spans="1:23" ht="24.75" customHeight="1" thickBot="1" x14ac:dyDescent="0.25">
      <c r="A114" s="30"/>
      <c r="B114" s="165"/>
      <c r="C114" s="165"/>
      <c r="D114" s="165"/>
      <c r="E114" s="165"/>
      <c r="F114" s="165"/>
      <c r="G114" s="31"/>
      <c r="O114" s="165"/>
      <c r="Q114" s="31"/>
      <c r="T114" s="166"/>
      <c r="V114" s="155"/>
      <c r="W114" s="156" t="s">
        <v>138</v>
      </c>
    </row>
    <row r="115" spans="1:23" ht="32.25" customHeight="1" thickBot="1" x14ac:dyDescent="0.3">
      <c r="A115" s="132" t="s">
        <v>125</v>
      </c>
      <c r="B115" s="133"/>
      <c r="C115" s="686" t="str">
        <f>IF(O1="","",O1)</f>
        <v/>
      </c>
      <c r="D115" s="664"/>
      <c r="E115" s="664"/>
      <c r="F115" s="664"/>
      <c r="G115" s="664"/>
      <c r="H115" s="687"/>
      <c r="I115" s="132" t="s">
        <v>3</v>
      </c>
      <c r="J115" s="134"/>
      <c r="K115" s="134"/>
      <c r="L115" s="652" t="str">
        <f>IF(U1="","",U1)</f>
        <v/>
      </c>
      <c r="M115" s="653"/>
      <c r="N115" s="653"/>
      <c r="O115" s="653"/>
      <c r="P115" s="653"/>
      <c r="Q115" s="653"/>
      <c r="R115" s="654"/>
      <c r="S115" s="167"/>
      <c r="T115" s="31"/>
      <c r="U115" s="168"/>
      <c r="V115" s="164"/>
      <c r="W115" s="169"/>
    </row>
    <row r="116" spans="1:23" ht="18" x14ac:dyDescent="0.2">
      <c r="A116" s="30"/>
      <c r="B116" s="165"/>
      <c r="C116" s="165"/>
      <c r="D116" s="165"/>
      <c r="E116" s="165"/>
      <c r="F116" s="165"/>
      <c r="G116" s="31"/>
      <c r="O116" s="165"/>
      <c r="Q116" s="31"/>
      <c r="T116" s="166"/>
      <c r="W116" s="31"/>
    </row>
    <row r="117" spans="1:23" ht="15.75" thickBot="1" x14ac:dyDescent="0.25"/>
    <row r="118" spans="1:23" ht="24.75" customHeight="1" thickBot="1" x14ac:dyDescent="0.4">
      <c r="A118" s="681" t="str">
        <f xml:space="preserve"> days!B10 &amp; "-" &amp; days!B10+1 &amp; " YEAR-END TOTALS"</f>
        <v>2023-2024 YEAR-END TOTALS</v>
      </c>
      <c r="B118" s="682"/>
      <c r="C118" s="682"/>
      <c r="D118" s="682"/>
      <c r="E118" s="683"/>
      <c r="F118" s="170"/>
    </row>
    <row r="119" spans="1:23" ht="16.5" thickBot="1" x14ac:dyDescent="0.25">
      <c r="B119" s="30"/>
      <c r="C119" s="30"/>
    </row>
    <row r="120" spans="1:23" ht="24.75" customHeight="1" x14ac:dyDescent="0.2">
      <c r="A120" s="30"/>
      <c r="C120" s="661" t="s">
        <v>139</v>
      </c>
      <c r="D120" s="662"/>
      <c r="E120" s="662"/>
      <c r="F120" s="663"/>
      <c r="K120" s="655" t="str">
        <f>IF(COUNT(C4:C30,K4:K30,S4:S30,C32:C56,K32:K56,S32:S56,C61:C85,K61:K85,S61:S85,C87:C111,K87:K111,S87:S111)=0,"",COUNT(C4:C30,K4:K30,S4:S30,C32:C56,K32:K56,S32:S56,C61:C85,K61:K85,S61:S85,C87:C111,K87:K111,S87:S111))</f>
        <v/>
      </c>
      <c r="L120" s="665"/>
      <c r="M120" s="666"/>
    </row>
    <row r="121" spans="1:23" ht="24.75" customHeight="1" thickBot="1" x14ac:dyDescent="0.25">
      <c r="A121" s="30"/>
      <c r="C121" s="662"/>
      <c r="D121" s="662"/>
      <c r="E121" s="662"/>
      <c r="F121" s="663"/>
      <c r="K121" s="658"/>
      <c r="L121" s="659"/>
      <c r="M121" s="660"/>
    </row>
    <row r="122" spans="1:23" ht="24.75" customHeight="1" thickBot="1" x14ac:dyDescent="0.3">
      <c r="A122" s="30"/>
      <c r="C122" s="9"/>
      <c r="D122" s="171"/>
      <c r="E122" s="9"/>
      <c r="K122" s="172"/>
      <c r="L122" s="172"/>
      <c r="M122" s="172"/>
    </row>
    <row r="123" spans="1:23" ht="24.75" customHeight="1" x14ac:dyDescent="0.2">
      <c r="A123" s="30"/>
      <c r="C123" s="661" t="s">
        <v>140</v>
      </c>
      <c r="D123" s="662"/>
      <c r="E123" s="662"/>
      <c r="F123" s="663"/>
      <c r="K123" s="655" t="str">
        <f>IF(COUNT(E4:E30,M4:M30,U4:U30,E32:E56,M32:M56,U32:U56,E61:E85,M61:M85,U61:U85,E87:E111,M87:M111,U87:U111)=0,"",COUNT(E4:E30,M4:M30,U4:U30,E32:E56,M32:M56,U32:U56,E61:E85,M61:M85,U61:U85,E87:E111,M87:M111,U87:U111))</f>
        <v/>
      </c>
      <c r="L123" s="665"/>
      <c r="M123" s="666"/>
    </row>
    <row r="124" spans="1:23" ht="24.75" customHeight="1" thickBot="1" x14ac:dyDescent="0.25">
      <c r="A124" s="30"/>
      <c r="C124" s="662"/>
      <c r="D124" s="662"/>
      <c r="E124" s="662"/>
      <c r="F124" s="663"/>
      <c r="K124" s="667"/>
      <c r="L124" s="668"/>
      <c r="M124" s="669"/>
    </row>
    <row r="125" spans="1:23" ht="24.75" customHeight="1" thickBot="1" x14ac:dyDescent="0.3">
      <c r="A125" s="30"/>
      <c r="K125" s="664"/>
      <c r="L125" s="664"/>
      <c r="M125" s="664"/>
    </row>
    <row r="126" spans="1:23" ht="24.75" customHeight="1" x14ac:dyDescent="0.2">
      <c r="A126" s="30"/>
      <c r="C126" s="661" t="s">
        <v>141</v>
      </c>
      <c r="D126" s="662"/>
      <c r="E126" s="662"/>
      <c r="F126" s="663"/>
      <c r="K126" s="655" t="str">
        <f>IF((COUNTIF(G87:G111, "a")+COUNTIF(O87:O111,"a")+COUNTIF(W87:W111,"a")+COUNTIF(W61:W85,"a")+COUNTIF(O61:O85,"a")+COUNTIF(G61:G85,"a")+COUNTIF(G32:G56,"a")+COUNTIF(O32:O56,"a")+COUNTIF(W32:W56,"a")+COUNTIF(W4:W30,"a")+COUNTIF(O4:O30, "a")+COUNTIF(G4:G30,"a"))=0,"",(COUNTIF(G87:G111, "a")+COUNTIF(O87:O111,"a")+COUNTIF(W87:W111,"a")+COUNTIF(W61:W85,"a")+COUNTIF(O61:O85,"a")+COUNTIF(G61:G85,"a")+COUNTIF(G32:G56,"a")+COUNTIF(O32:O56,"a")+COUNTIF(W32:W56,"a")+COUNTIF(W4:W30,"a")+COUNTIF(O4:O30, "a")+COUNTIF(G4:G30,"a")))</f>
        <v/>
      </c>
      <c r="L126" s="656"/>
      <c r="M126" s="657"/>
    </row>
    <row r="127" spans="1:23" ht="24.75" customHeight="1" thickBot="1" x14ac:dyDescent="0.25">
      <c r="A127" s="30"/>
      <c r="C127" s="662"/>
      <c r="D127" s="662"/>
      <c r="E127" s="662"/>
      <c r="F127" s="663"/>
      <c r="K127" s="658"/>
      <c r="L127" s="659"/>
      <c r="M127" s="660"/>
    </row>
    <row r="128" spans="1:23" ht="24.75" customHeight="1" x14ac:dyDescent="0.25">
      <c r="A128" s="30"/>
      <c r="C128" s="249"/>
      <c r="D128" s="167"/>
      <c r="E128" s="167"/>
      <c r="K128" s="172"/>
      <c r="L128" s="172"/>
      <c r="M128" s="172"/>
    </row>
    <row r="129" spans="1:23" ht="18.75" thickBot="1" x14ac:dyDescent="0.3">
      <c r="A129" s="30"/>
      <c r="B129" s="30"/>
      <c r="C129" s="249"/>
      <c r="D129" s="167"/>
      <c r="E129" s="167"/>
      <c r="K129" s="172"/>
      <c r="L129" s="172"/>
      <c r="M129" s="172"/>
    </row>
    <row r="130" spans="1:23" ht="20.25" customHeight="1" x14ac:dyDescent="0.2">
      <c r="A130" s="670" t="s">
        <v>39</v>
      </c>
      <c r="B130" s="671"/>
      <c r="C130" s="671"/>
      <c r="D130" s="173"/>
      <c r="E130" s="173"/>
      <c r="F130" s="173"/>
      <c r="G130" s="173"/>
      <c r="H130" s="173"/>
      <c r="I130" s="173"/>
      <c r="J130" s="173"/>
      <c r="K130" s="173"/>
      <c r="L130" s="173"/>
      <c r="M130" s="173"/>
      <c r="N130" s="173"/>
      <c r="O130" s="173"/>
      <c r="P130" s="173"/>
      <c r="Q130" s="173"/>
      <c r="R130" s="173"/>
      <c r="S130" s="173"/>
      <c r="T130" s="173"/>
      <c r="U130" s="173"/>
      <c r="V130" s="173"/>
      <c r="W130" s="174"/>
    </row>
    <row r="131" spans="1:23" ht="15.75" customHeight="1" x14ac:dyDescent="0.2">
      <c r="A131" s="175"/>
      <c r="B131" s="176"/>
      <c r="C131" s="176"/>
      <c r="D131" s="176"/>
      <c r="E131" s="176"/>
      <c r="F131" s="176"/>
      <c r="G131" s="176"/>
      <c r="H131" s="176"/>
      <c r="I131" s="176"/>
      <c r="J131" s="176"/>
      <c r="K131" s="176"/>
      <c r="L131" s="176"/>
      <c r="M131" s="176"/>
      <c r="N131" s="176"/>
      <c r="O131" s="176"/>
      <c r="P131" s="176"/>
      <c r="Q131" s="176"/>
      <c r="R131" s="176"/>
      <c r="S131" s="176"/>
      <c r="T131" s="176"/>
      <c r="U131" s="176"/>
      <c r="V131" s="176"/>
      <c r="W131" s="177"/>
    </row>
    <row r="132" spans="1:23" ht="15.75" customHeight="1" x14ac:dyDescent="0.2">
      <c r="A132" s="175"/>
      <c r="B132" s="176"/>
      <c r="C132" s="176"/>
      <c r="D132" s="176"/>
      <c r="E132" s="176"/>
      <c r="F132" s="176"/>
      <c r="G132" s="176"/>
      <c r="H132" s="176"/>
      <c r="I132" s="176"/>
      <c r="J132" s="176"/>
      <c r="K132" s="176"/>
      <c r="L132" s="176"/>
      <c r="M132" s="176"/>
      <c r="N132" s="176"/>
      <c r="O132" s="176"/>
      <c r="P132" s="176"/>
      <c r="Q132" s="176"/>
      <c r="R132" s="176"/>
      <c r="S132" s="176"/>
      <c r="T132" s="176"/>
      <c r="U132" s="176"/>
      <c r="V132" s="176"/>
      <c r="W132" s="177"/>
    </row>
    <row r="133" spans="1:23" ht="15.75" customHeight="1" x14ac:dyDescent="0.2">
      <c r="A133" s="175"/>
      <c r="B133" s="176"/>
      <c r="C133" s="176"/>
      <c r="D133" s="176"/>
      <c r="E133" s="176"/>
      <c r="F133" s="176"/>
      <c r="G133" s="176"/>
      <c r="H133" s="176"/>
      <c r="I133" s="176"/>
      <c r="J133" s="176"/>
      <c r="K133" s="176"/>
      <c r="L133" s="176"/>
      <c r="M133" s="176"/>
      <c r="N133" s="176"/>
      <c r="O133" s="176"/>
      <c r="P133" s="176"/>
      <c r="Q133" s="176"/>
      <c r="R133" s="176"/>
      <c r="S133" s="176"/>
      <c r="T133" s="176"/>
      <c r="U133" s="176"/>
      <c r="V133" s="176"/>
      <c r="W133" s="177"/>
    </row>
    <row r="134" spans="1:23" ht="15.75" customHeight="1" x14ac:dyDescent="0.2">
      <c r="A134" s="175"/>
      <c r="B134" s="176"/>
      <c r="C134" s="176"/>
      <c r="D134" s="176"/>
      <c r="E134" s="176"/>
      <c r="F134" s="176"/>
      <c r="G134" s="176"/>
      <c r="H134" s="176"/>
      <c r="I134" s="176"/>
      <c r="J134" s="176"/>
      <c r="K134" s="176"/>
      <c r="L134" s="176"/>
      <c r="M134" s="176"/>
      <c r="N134" s="176"/>
      <c r="O134" s="176"/>
      <c r="P134" s="176"/>
      <c r="Q134" s="176"/>
      <c r="R134" s="176"/>
      <c r="S134" s="176"/>
      <c r="T134" s="176"/>
      <c r="U134" s="176"/>
      <c r="V134" s="176"/>
      <c r="W134" s="177"/>
    </row>
    <row r="135" spans="1:23" ht="15.75" customHeight="1" x14ac:dyDescent="0.2">
      <c r="A135" s="175"/>
      <c r="B135" s="176"/>
      <c r="C135" s="176"/>
      <c r="D135" s="176"/>
      <c r="E135" s="176"/>
      <c r="F135" s="176"/>
      <c r="G135" s="176"/>
      <c r="H135" s="176"/>
      <c r="I135" s="176"/>
      <c r="J135" s="176"/>
      <c r="K135" s="176"/>
      <c r="L135" s="176"/>
      <c r="M135" s="176"/>
      <c r="N135" s="176"/>
      <c r="O135" s="176"/>
      <c r="P135" s="176"/>
      <c r="Q135" s="176"/>
      <c r="R135" s="176"/>
      <c r="S135" s="176"/>
      <c r="T135" s="176"/>
      <c r="U135" s="176"/>
      <c r="V135" s="176"/>
      <c r="W135" s="177"/>
    </row>
    <row r="136" spans="1:23" ht="15.75" customHeight="1" x14ac:dyDescent="0.2">
      <c r="A136" s="175"/>
      <c r="B136" s="176"/>
      <c r="C136" s="176"/>
      <c r="D136" s="176"/>
      <c r="E136" s="176"/>
      <c r="F136" s="176"/>
      <c r="G136" s="176"/>
      <c r="H136" s="176"/>
      <c r="I136" s="176"/>
      <c r="J136" s="176"/>
      <c r="K136" s="176"/>
      <c r="L136" s="176"/>
      <c r="M136" s="176"/>
      <c r="N136" s="176"/>
      <c r="O136" s="176"/>
      <c r="P136" s="176"/>
      <c r="Q136" s="176"/>
      <c r="R136" s="176"/>
      <c r="S136" s="176"/>
      <c r="T136" s="176"/>
      <c r="U136" s="176"/>
      <c r="V136" s="176"/>
      <c r="W136" s="177"/>
    </row>
    <row r="137" spans="1:23" ht="15.75" customHeight="1" x14ac:dyDescent="0.2">
      <c r="A137" s="175"/>
      <c r="B137" s="176"/>
      <c r="C137" s="176"/>
      <c r="D137" s="176"/>
      <c r="E137" s="176"/>
      <c r="F137" s="176"/>
      <c r="G137" s="176"/>
      <c r="H137" s="176"/>
      <c r="I137" s="176"/>
      <c r="J137" s="176"/>
      <c r="K137" s="176"/>
      <c r="L137" s="176"/>
      <c r="M137" s="176"/>
      <c r="N137" s="176"/>
      <c r="O137" s="176"/>
      <c r="P137" s="176"/>
      <c r="Q137" s="176"/>
      <c r="R137" s="176"/>
      <c r="S137" s="176"/>
      <c r="T137" s="176"/>
      <c r="U137" s="176"/>
      <c r="V137" s="176"/>
      <c r="W137" s="177"/>
    </row>
    <row r="138" spans="1:23" ht="15.75" customHeight="1" x14ac:dyDescent="0.2">
      <c r="A138" s="175"/>
      <c r="B138" s="176"/>
      <c r="C138" s="176"/>
      <c r="D138" s="176"/>
      <c r="E138" s="176"/>
      <c r="F138" s="176"/>
      <c r="G138" s="176"/>
      <c r="H138" s="176"/>
      <c r="I138" s="176"/>
      <c r="J138" s="176"/>
      <c r="K138" s="176"/>
      <c r="L138" s="176"/>
      <c r="M138" s="176"/>
      <c r="N138" s="176"/>
      <c r="O138" s="176"/>
      <c r="P138" s="176"/>
      <c r="Q138" s="176"/>
      <c r="R138" s="176"/>
      <c r="S138" s="176"/>
      <c r="T138" s="176"/>
      <c r="U138" s="176"/>
      <c r="V138" s="176"/>
      <c r="W138" s="177"/>
    </row>
    <row r="139" spans="1:23" ht="15.75" customHeight="1" x14ac:dyDescent="0.2">
      <c r="A139" s="175"/>
      <c r="B139" s="176"/>
      <c r="C139" s="176"/>
      <c r="D139" s="176"/>
      <c r="E139" s="176"/>
      <c r="F139" s="176"/>
      <c r="G139" s="176"/>
      <c r="H139" s="176"/>
      <c r="I139" s="176"/>
      <c r="J139" s="176"/>
      <c r="K139" s="176"/>
      <c r="L139" s="176"/>
      <c r="M139" s="176"/>
      <c r="N139" s="176"/>
      <c r="O139" s="176"/>
      <c r="P139" s="176"/>
      <c r="Q139" s="176"/>
      <c r="R139" s="176"/>
      <c r="S139" s="176"/>
      <c r="T139" s="176"/>
      <c r="U139" s="176"/>
      <c r="V139" s="176"/>
      <c r="W139" s="177"/>
    </row>
    <row r="140" spans="1:23" ht="15.75" customHeight="1" x14ac:dyDescent="0.2">
      <c r="A140" s="175"/>
      <c r="B140" s="176"/>
      <c r="C140" s="176"/>
      <c r="D140" s="176"/>
      <c r="E140" s="176"/>
      <c r="F140" s="176"/>
      <c r="G140" s="176"/>
      <c r="H140" s="176"/>
      <c r="I140" s="176"/>
      <c r="J140" s="176"/>
      <c r="K140" s="176"/>
      <c r="L140" s="176"/>
      <c r="M140" s="176"/>
      <c r="N140" s="176"/>
      <c r="O140" s="176"/>
      <c r="P140" s="176"/>
      <c r="Q140" s="176"/>
      <c r="R140" s="176"/>
      <c r="S140" s="176"/>
      <c r="T140" s="176"/>
      <c r="U140" s="176"/>
      <c r="V140" s="176"/>
      <c r="W140" s="177"/>
    </row>
    <row r="141" spans="1:23" ht="15.75" customHeight="1" x14ac:dyDescent="0.2">
      <c r="A141" s="175"/>
      <c r="B141" s="176"/>
      <c r="C141" s="176"/>
      <c r="D141" s="176"/>
      <c r="E141" s="176"/>
      <c r="F141" s="176"/>
      <c r="G141" s="176"/>
      <c r="H141" s="176"/>
      <c r="I141" s="176"/>
      <c r="J141" s="176"/>
      <c r="K141" s="176"/>
      <c r="L141" s="176"/>
      <c r="M141" s="176"/>
      <c r="N141" s="176"/>
      <c r="O141" s="176"/>
      <c r="P141" s="176"/>
      <c r="Q141" s="176"/>
      <c r="R141" s="176"/>
      <c r="S141" s="176"/>
      <c r="T141" s="176"/>
      <c r="U141" s="176"/>
      <c r="V141" s="176"/>
      <c r="W141" s="177"/>
    </row>
    <row r="142" spans="1:23" ht="15.75" customHeight="1" x14ac:dyDescent="0.2">
      <c r="A142" s="175"/>
      <c r="B142" s="176"/>
      <c r="C142" s="176"/>
      <c r="D142" s="176"/>
      <c r="E142" s="176"/>
      <c r="F142" s="176"/>
      <c r="G142" s="176"/>
      <c r="H142" s="176"/>
      <c r="I142" s="176"/>
      <c r="J142" s="176"/>
      <c r="K142" s="176"/>
      <c r="L142" s="176"/>
      <c r="M142" s="176"/>
      <c r="N142" s="176"/>
      <c r="O142" s="176"/>
      <c r="P142" s="176"/>
      <c r="Q142" s="176"/>
      <c r="R142" s="176"/>
      <c r="S142" s="176"/>
      <c r="T142" s="176"/>
      <c r="U142" s="176"/>
      <c r="V142" s="176"/>
      <c r="W142" s="177"/>
    </row>
    <row r="143" spans="1:23" ht="15.75" customHeight="1" x14ac:dyDescent="0.2">
      <c r="A143" s="175"/>
      <c r="B143" s="176"/>
      <c r="C143" s="176"/>
      <c r="D143" s="176"/>
      <c r="E143" s="176"/>
      <c r="F143" s="176"/>
      <c r="G143" s="176"/>
      <c r="H143" s="176"/>
      <c r="I143" s="176"/>
      <c r="J143" s="176"/>
      <c r="K143" s="176"/>
      <c r="L143" s="176"/>
      <c r="M143" s="176"/>
      <c r="N143" s="176"/>
      <c r="O143" s="176"/>
      <c r="P143" s="176"/>
      <c r="Q143" s="176"/>
      <c r="R143" s="176"/>
      <c r="S143" s="176"/>
      <c r="T143" s="176"/>
      <c r="U143" s="176"/>
      <c r="V143" s="176"/>
      <c r="W143" s="177"/>
    </row>
    <row r="144" spans="1:23" ht="15.75" customHeight="1" x14ac:dyDescent="0.2">
      <c r="A144" s="175"/>
      <c r="B144" s="176"/>
      <c r="C144" s="176"/>
      <c r="D144" s="176"/>
      <c r="E144" s="176"/>
      <c r="F144" s="176"/>
      <c r="G144" s="176"/>
      <c r="H144" s="176"/>
      <c r="I144" s="176"/>
      <c r="J144" s="176"/>
      <c r="K144" s="176"/>
      <c r="L144" s="176"/>
      <c r="M144" s="176"/>
      <c r="N144" s="176"/>
      <c r="O144" s="176"/>
      <c r="P144" s="176"/>
      <c r="Q144" s="176"/>
      <c r="R144" s="176"/>
      <c r="S144" s="176"/>
      <c r="T144" s="176"/>
      <c r="U144" s="176"/>
      <c r="V144" s="176"/>
      <c r="W144" s="177"/>
    </row>
    <row r="145" spans="1:23" ht="15.75" customHeight="1" x14ac:dyDescent="0.2">
      <c r="A145" s="175"/>
      <c r="B145" s="176"/>
      <c r="C145" s="176"/>
      <c r="D145" s="176"/>
      <c r="E145" s="176"/>
      <c r="F145" s="176"/>
      <c r="G145" s="176"/>
      <c r="H145" s="176"/>
      <c r="I145" s="176"/>
      <c r="J145" s="176"/>
      <c r="K145" s="176"/>
      <c r="L145" s="176"/>
      <c r="M145" s="176"/>
      <c r="N145" s="176"/>
      <c r="O145" s="176"/>
      <c r="P145" s="176"/>
      <c r="Q145" s="176"/>
      <c r="R145" s="176"/>
      <c r="S145" s="176"/>
      <c r="T145" s="176"/>
      <c r="U145" s="176"/>
      <c r="V145" s="176"/>
      <c r="W145" s="177"/>
    </row>
    <row r="146" spans="1:23" ht="15.75" customHeight="1" x14ac:dyDescent="0.2">
      <c r="A146" s="175"/>
      <c r="B146" s="176"/>
      <c r="C146" s="176"/>
      <c r="D146" s="176"/>
      <c r="E146" s="176"/>
      <c r="F146" s="176"/>
      <c r="G146" s="176"/>
      <c r="H146" s="176"/>
      <c r="I146" s="176"/>
      <c r="J146" s="176"/>
      <c r="K146" s="176"/>
      <c r="L146" s="176"/>
      <c r="M146" s="176"/>
      <c r="N146" s="176"/>
      <c r="O146" s="176"/>
      <c r="P146" s="176"/>
      <c r="Q146" s="176"/>
      <c r="R146" s="176"/>
      <c r="S146" s="176"/>
      <c r="T146" s="176"/>
      <c r="U146" s="176"/>
      <c r="V146" s="176"/>
      <c r="W146" s="177"/>
    </row>
    <row r="147" spans="1:23" ht="15.75" customHeight="1" x14ac:dyDescent="0.2">
      <c r="A147" s="175"/>
      <c r="B147" s="176"/>
      <c r="C147" s="176"/>
      <c r="D147" s="176"/>
      <c r="E147" s="176"/>
      <c r="F147" s="176"/>
      <c r="G147" s="176"/>
      <c r="H147" s="176"/>
      <c r="I147" s="176"/>
      <c r="J147" s="176"/>
      <c r="K147" s="176"/>
      <c r="L147" s="176"/>
      <c r="M147" s="176"/>
      <c r="N147" s="176"/>
      <c r="O147" s="176"/>
      <c r="P147" s="176"/>
      <c r="Q147" s="176"/>
      <c r="R147" s="176"/>
      <c r="S147" s="176"/>
      <c r="T147" s="176"/>
      <c r="U147" s="176"/>
      <c r="V147" s="176"/>
      <c r="W147" s="177"/>
    </row>
    <row r="148" spans="1:23" ht="15.75" customHeight="1" x14ac:dyDescent="0.2">
      <c r="A148" s="175"/>
      <c r="B148" s="176"/>
      <c r="C148" s="176"/>
      <c r="D148" s="176"/>
      <c r="E148" s="176"/>
      <c r="F148" s="176"/>
      <c r="G148" s="176"/>
      <c r="H148" s="176"/>
      <c r="I148" s="176"/>
      <c r="J148" s="176"/>
      <c r="K148" s="176"/>
      <c r="L148" s="176"/>
      <c r="M148" s="176"/>
      <c r="N148" s="176"/>
      <c r="O148" s="176"/>
      <c r="P148" s="176"/>
      <c r="Q148" s="176"/>
      <c r="R148" s="176"/>
      <c r="S148" s="176"/>
      <c r="T148" s="176"/>
      <c r="U148" s="176"/>
      <c r="V148" s="176"/>
      <c r="W148" s="177"/>
    </row>
    <row r="149" spans="1:23" ht="15.75" customHeight="1" x14ac:dyDescent="0.2">
      <c r="A149" s="175"/>
      <c r="B149" s="176"/>
      <c r="C149" s="176"/>
      <c r="D149" s="176"/>
      <c r="E149" s="176"/>
      <c r="F149" s="176"/>
      <c r="G149" s="176"/>
      <c r="H149" s="176"/>
      <c r="I149" s="176"/>
      <c r="J149" s="176"/>
      <c r="K149" s="176"/>
      <c r="L149" s="176"/>
      <c r="M149" s="176"/>
      <c r="N149" s="176"/>
      <c r="O149" s="176"/>
      <c r="P149" s="176"/>
      <c r="Q149" s="176"/>
      <c r="R149" s="176"/>
      <c r="S149" s="176"/>
      <c r="T149" s="176"/>
      <c r="U149" s="176"/>
      <c r="V149" s="176"/>
      <c r="W149" s="177"/>
    </row>
    <row r="150" spans="1:23" ht="15.75" customHeight="1" x14ac:dyDescent="0.2">
      <c r="A150" s="175"/>
      <c r="B150" s="176"/>
      <c r="C150" s="176"/>
      <c r="D150" s="176"/>
      <c r="E150" s="176"/>
      <c r="F150" s="176"/>
      <c r="G150" s="176"/>
      <c r="H150" s="176"/>
      <c r="I150" s="176"/>
      <c r="J150" s="176"/>
      <c r="K150" s="176"/>
      <c r="L150" s="176"/>
      <c r="M150" s="176"/>
      <c r="N150" s="176"/>
      <c r="O150" s="176"/>
      <c r="P150" s="176"/>
      <c r="Q150" s="176"/>
      <c r="R150" s="176"/>
      <c r="S150" s="176"/>
      <c r="T150" s="176"/>
      <c r="U150" s="176"/>
      <c r="V150" s="176"/>
      <c r="W150" s="177"/>
    </row>
    <row r="151" spans="1:23" ht="15.75" customHeight="1" x14ac:dyDescent="0.2">
      <c r="A151" s="175"/>
      <c r="B151" s="176"/>
      <c r="C151" s="176"/>
      <c r="D151" s="176"/>
      <c r="E151" s="176"/>
      <c r="F151" s="176"/>
      <c r="G151" s="176"/>
      <c r="H151" s="176"/>
      <c r="I151" s="176"/>
      <c r="J151" s="176"/>
      <c r="K151" s="176"/>
      <c r="L151" s="176"/>
      <c r="M151" s="176"/>
      <c r="N151" s="176"/>
      <c r="O151" s="176"/>
      <c r="P151" s="176"/>
      <c r="Q151" s="176"/>
      <c r="R151" s="176"/>
      <c r="S151" s="176"/>
      <c r="T151" s="176"/>
      <c r="U151" s="176"/>
      <c r="V151" s="176"/>
      <c r="W151" s="177"/>
    </row>
    <row r="152" spans="1:23" ht="15.75" customHeight="1" x14ac:dyDescent="0.2">
      <c r="A152" s="175"/>
      <c r="B152" s="176"/>
      <c r="C152" s="176"/>
      <c r="D152" s="176"/>
      <c r="E152" s="176"/>
      <c r="F152" s="176"/>
      <c r="G152" s="176"/>
      <c r="H152" s="176"/>
      <c r="I152" s="176"/>
      <c r="J152" s="176"/>
      <c r="K152" s="176"/>
      <c r="L152" s="176"/>
      <c r="M152" s="176"/>
      <c r="N152" s="176"/>
      <c r="O152" s="176"/>
      <c r="P152" s="176"/>
      <c r="Q152" s="176"/>
      <c r="R152" s="176"/>
      <c r="S152" s="176"/>
      <c r="T152" s="176"/>
      <c r="U152" s="176"/>
      <c r="V152" s="176"/>
      <c r="W152" s="177"/>
    </row>
    <row r="153" spans="1:23" ht="16.5" customHeight="1" thickBot="1" x14ac:dyDescent="0.25">
      <c r="A153" s="178"/>
      <c r="B153" s="179"/>
      <c r="C153" s="179"/>
      <c r="D153" s="179"/>
      <c r="E153" s="179"/>
      <c r="F153" s="179"/>
      <c r="G153" s="179"/>
      <c r="H153" s="179"/>
      <c r="I153" s="179"/>
      <c r="J153" s="179"/>
      <c r="K153" s="179"/>
      <c r="L153" s="179"/>
      <c r="M153" s="179"/>
      <c r="N153" s="179"/>
      <c r="O153" s="179"/>
      <c r="P153" s="179"/>
      <c r="Q153" s="179"/>
      <c r="R153" s="179"/>
      <c r="S153" s="179"/>
      <c r="T153" s="179"/>
      <c r="U153" s="179"/>
      <c r="V153" s="179"/>
      <c r="W153" s="180"/>
    </row>
    <row r="155" spans="1:23" ht="15.75" x14ac:dyDescent="0.2">
      <c r="A155" s="181" t="s">
        <v>142</v>
      </c>
      <c r="B155" s="30"/>
    </row>
    <row r="156" spans="1:23" ht="15.75" x14ac:dyDescent="0.2">
      <c r="A156" s="181"/>
      <c r="B156" s="30"/>
      <c r="C156" s="30"/>
    </row>
    <row r="157" spans="1:23" ht="15.75" x14ac:dyDescent="0.2">
      <c r="A157" s="181"/>
      <c r="B157" s="30"/>
    </row>
    <row r="158" spans="1:23" ht="15.75" x14ac:dyDescent="0.2">
      <c r="A158" s="181"/>
      <c r="B158" s="30"/>
      <c r="C158" s="30"/>
    </row>
    <row r="159" spans="1:23" ht="15.75" x14ac:dyDescent="0.2">
      <c r="A159" s="30"/>
      <c r="C159" s="30"/>
    </row>
    <row r="160" spans="1:23" ht="24.75" customHeight="1" thickBot="1" x14ac:dyDescent="0.25">
      <c r="A160" s="182" t="s">
        <v>143</v>
      </c>
      <c r="B160" s="183"/>
      <c r="C160" s="184"/>
      <c r="D160" s="183"/>
      <c r="E160" s="183"/>
      <c r="F160" s="183"/>
      <c r="Q160" s="30"/>
      <c r="S160" s="185" t="s">
        <v>144</v>
      </c>
      <c r="T160" s="186"/>
      <c r="U160" s="187"/>
      <c r="V160" s="187"/>
      <c r="W160" s="187"/>
    </row>
    <row r="161" spans="1:20" ht="15.75" x14ac:dyDescent="0.2">
      <c r="A161" s="30"/>
      <c r="B161" s="30"/>
      <c r="C161" s="30"/>
    </row>
    <row r="162" spans="1:20" ht="15.75" x14ac:dyDescent="0.2">
      <c r="A162" s="188"/>
      <c r="B162" s="35"/>
      <c r="C162" s="30"/>
      <c r="O162" s="35"/>
      <c r="P162" s="35"/>
      <c r="Q162" s="35"/>
      <c r="R162" s="35"/>
      <c r="S162" s="35"/>
      <c r="T162" s="35"/>
    </row>
    <row r="163" spans="1:20" ht="15.75" x14ac:dyDescent="0.2">
      <c r="C163" s="30"/>
    </row>
    <row r="164" spans="1:20" x14ac:dyDescent="0.2">
      <c r="C164" s="35"/>
      <c r="D164" s="35"/>
      <c r="E164" s="35"/>
      <c r="F164" s="35"/>
      <c r="G164" s="35"/>
      <c r="H164" s="35"/>
      <c r="I164" s="35"/>
      <c r="J164" s="35"/>
      <c r="K164" s="35"/>
      <c r="L164" s="35"/>
      <c r="M164" s="35"/>
      <c r="N164" s="35"/>
    </row>
  </sheetData>
  <mergeCells count="31">
    <mergeCell ref="A130:C130"/>
    <mergeCell ref="A1:M1"/>
    <mergeCell ref="A86:B86"/>
    <mergeCell ref="A2:W2"/>
    <mergeCell ref="K120:M121"/>
    <mergeCell ref="Q86:R86"/>
    <mergeCell ref="O1:S1"/>
    <mergeCell ref="O58:S58"/>
    <mergeCell ref="U1:W1"/>
    <mergeCell ref="U58:W58"/>
    <mergeCell ref="A58:M58"/>
    <mergeCell ref="A118:E118"/>
    <mergeCell ref="I60:J60"/>
    <mergeCell ref="I86:J86"/>
    <mergeCell ref="B112:D112"/>
    <mergeCell ref="C115:H115"/>
    <mergeCell ref="L115:R115"/>
    <mergeCell ref="K126:M127"/>
    <mergeCell ref="C126:F127"/>
    <mergeCell ref="Q60:R60"/>
    <mergeCell ref="C123:F124"/>
    <mergeCell ref="K125:M125"/>
    <mergeCell ref="K123:M124"/>
    <mergeCell ref="C120:F121"/>
    <mergeCell ref="A60:B60"/>
    <mergeCell ref="A3:B3"/>
    <mergeCell ref="I3:J3"/>
    <mergeCell ref="Q3:R3"/>
    <mergeCell ref="A31:B31"/>
    <mergeCell ref="I31:J31"/>
    <mergeCell ref="Q31:R31"/>
  </mergeCells>
  <phoneticPr fontId="2" type="noConversion"/>
  <printOptions horizontalCentered="1"/>
  <pageMargins left="0.5" right="0.5" top="0.4" bottom="0.4" header="0.5" footer="0.5"/>
  <pageSetup scale="59" orientation="landscape" r:id="rId1"/>
  <headerFooter alignWithMargins="0"/>
  <rowBreaks count="2" manualBreakCount="2">
    <brk id="57" max="16383" man="1"/>
    <brk id="112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35BAB8EBD47144AC4CA1CCD4B7891F" ma:contentTypeVersion="10" ma:contentTypeDescription="Create a new document." ma:contentTypeScope="" ma:versionID="b3912d64b115d3b83056374fdcd5934d">
  <xsd:schema xmlns:xsd="http://www.w3.org/2001/XMLSchema" xmlns:xs="http://www.w3.org/2001/XMLSchema" xmlns:p="http://schemas.microsoft.com/office/2006/metadata/properties" xmlns:ns2="3de362c3-8850-4b28-bd81-95b655133dff" xmlns:ns3="5545beb4-d56c-4ed1-a2c4-ae47989e817e" targetNamespace="http://schemas.microsoft.com/office/2006/metadata/properties" ma:root="true" ma:fieldsID="7b2a6c8b37a06289b6d2a89c98bf68da" ns2:_="" ns3:_="">
    <xsd:import namespace="3de362c3-8850-4b28-bd81-95b655133dff"/>
    <xsd:import namespace="5545beb4-d56c-4ed1-a2c4-ae47989e817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e362c3-8850-4b28-bd81-95b655133df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45beb4-d56c-4ed1-a2c4-ae47989e81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6" nillable="true" ma:displayName="MediaServiceLocation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05F92C3-2021-4A35-845F-563EC810490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A404B7A-6EBB-4DBB-AB0C-D5537F42562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e362c3-8850-4b28-bd81-95b655133dff"/>
    <ds:schemaRef ds:uri="5545beb4-d56c-4ed1-a2c4-ae47989e81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40C4A76-2858-4AAA-B6A7-B3F9D05E101C}">
  <ds:schemaRefs>
    <ds:schemaRef ds:uri="3de362c3-8850-4b28-bd81-95b655133dff"/>
    <ds:schemaRef ds:uri="http://purl.org/dc/elements/1.1/"/>
    <ds:schemaRef ds:uri="http://schemas.microsoft.com/office/2006/metadata/properties"/>
    <ds:schemaRef ds:uri="5545beb4-d56c-4ed1-a2c4-ae47989e817e"/>
    <ds:schemaRef ds:uri="http://www.w3.org/XML/1998/namespace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days</vt:lpstr>
      <vt:lpstr>Sheet1</vt:lpstr>
      <vt:lpstr>hrs</vt:lpstr>
      <vt:lpstr>75percent</vt:lpstr>
      <vt:lpstr>'75percent'!Print_Area</vt:lpstr>
      <vt:lpstr>days!Print_Area</vt:lpstr>
      <vt:lpstr>hrs!Print_Area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Valued Ekos Customer</dc:creator>
  <cp:keywords/>
  <dc:description/>
  <cp:lastModifiedBy>Jill Malin</cp:lastModifiedBy>
  <cp:revision/>
  <dcterms:created xsi:type="dcterms:W3CDTF">2002-09-06T20:14:26Z</dcterms:created>
  <dcterms:modified xsi:type="dcterms:W3CDTF">2023-09-21T16:08:09Z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0x0101003C35BAB8EBD47144AC4CA1CCD4B7891F</vt:lpwstr>
  </property>
</Properties>
</file>